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jfsdelaware-my.sharepoint.com/personal/lbrooks_jfsdelaware_org/Documents/Month-end/2024/Financial Statements/05-2024/Presentation Reports/Reports to send to FC/"/>
    </mc:Choice>
  </mc:AlternateContent>
  <xr:revisionPtr revIDLastSave="0" documentId="8_{82D0324A-93E0-4235-B1C5-F8B25B9C741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A R Aging Summary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68" i="1" l="1"/>
  <c r="D168" i="1"/>
  <c r="C168" i="1"/>
  <c r="B168" i="1"/>
  <c r="F167" i="1"/>
  <c r="G167" i="1" s="1"/>
  <c r="F166" i="1"/>
  <c r="G166" i="1" s="1"/>
  <c r="F165" i="1"/>
  <c r="G165" i="1" s="1"/>
  <c r="F164" i="1"/>
  <c r="G164" i="1" s="1"/>
  <c r="F163" i="1"/>
  <c r="G163" i="1" s="1"/>
  <c r="F162" i="1"/>
  <c r="G162" i="1" s="1"/>
  <c r="F161" i="1"/>
  <c r="G161" i="1" s="1"/>
  <c r="F160" i="1"/>
  <c r="G160" i="1" s="1"/>
  <c r="F159" i="1"/>
  <c r="G159" i="1" s="1"/>
  <c r="F158" i="1"/>
  <c r="G158" i="1" s="1"/>
  <c r="F157" i="1"/>
  <c r="G157" i="1" s="1"/>
  <c r="F156" i="1"/>
  <c r="G156" i="1" s="1"/>
  <c r="F155" i="1"/>
  <c r="G155" i="1" s="1"/>
  <c r="F154" i="1"/>
  <c r="G154" i="1" s="1"/>
  <c r="F153" i="1"/>
  <c r="G153" i="1" s="1"/>
  <c r="G152" i="1"/>
  <c r="F152" i="1"/>
  <c r="F151" i="1"/>
  <c r="G151" i="1" s="1"/>
  <c r="F150" i="1"/>
  <c r="G150" i="1" s="1"/>
  <c r="F149" i="1"/>
  <c r="G149" i="1" s="1"/>
  <c r="F148" i="1"/>
  <c r="G148" i="1" s="1"/>
  <c r="F147" i="1"/>
  <c r="G147" i="1" s="1"/>
  <c r="F146" i="1"/>
  <c r="G146" i="1" s="1"/>
  <c r="F145" i="1"/>
  <c r="G145" i="1" s="1"/>
  <c r="G144" i="1"/>
  <c r="F144" i="1"/>
  <c r="F143" i="1"/>
  <c r="G143" i="1" s="1"/>
  <c r="F142" i="1"/>
  <c r="G142" i="1" s="1"/>
  <c r="F141" i="1"/>
  <c r="G141" i="1" s="1"/>
  <c r="F140" i="1"/>
  <c r="G140" i="1" s="1"/>
  <c r="F139" i="1"/>
  <c r="G139" i="1" s="1"/>
  <c r="F138" i="1"/>
  <c r="G138" i="1" s="1"/>
  <c r="F137" i="1"/>
  <c r="G137" i="1" s="1"/>
  <c r="G136" i="1"/>
  <c r="F136" i="1"/>
  <c r="F135" i="1"/>
  <c r="G135" i="1" s="1"/>
  <c r="F134" i="1"/>
  <c r="G134" i="1" s="1"/>
  <c r="F133" i="1"/>
  <c r="G133" i="1" s="1"/>
  <c r="F132" i="1"/>
  <c r="G132" i="1" s="1"/>
  <c r="F131" i="1"/>
  <c r="G131" i="1" s="1"/>
  <c r="F130" i="1"/>
  <c r="G130" i="1" s="1"/>
  <c r="F129" i="1"/>
  <c r="G129" i="1" s="1"/>
  <c r="F128" i="1"/>
  <c r="G128" i="1" s="1"/>
  <c r="F127" i="1"/>
  <c r="G127" i="1" s="1"/>
  <c r="F126" i="1"/>
  <c r="G126" i="1" s="1"/>
  <c r="G125" i="1"/>
  <c r="E124" i="1"/>
  <c r="D124" i="1"/>
  <c r="C124" i="1"/>
  <c r="B124" i="1"/>
  <c r="F123" i="1"/>
  <c r="G123" i="1" s="1"/>
  <c r="F122" i="1"/>
  <c r="F124" i="1" s="1"/>
  <c r="G121" i="1"/>
  <c r="F120" i="1"/>
  <c r="E120" i="1"/>
  <c r="D120" i="1"/>
  <c r="C120" i="1"/>
  <c r="B120" i="1"/>
  <c r="F119" i="1"/>
  <c r="G119" i="1" s="1"/>
  <c r="F118" i="1"/>
  <c r="E118" i="1"/>
  <c r="F117" i="1"/>
  <c r="E117" i="1"/>
  <c r="D117" i="1"/>
  <c r="D118" i="1" s="1"/>
  <c r="C117" i="1"/>
  <c r="C118" i="1" s="1"/>
  <c r="B117" i="1"/>
  <c r="B118" i="1" s="1"/>
  <c r="G116" i="1"/>
  <c r="G115" i="1"/>
  <c r="C115" i="1"/>
  <c r="E114" i="1"/>
  <c r="D114" i="1"/>
  <c r="C114" i="1"/>
  <c r="B113" i="1"/>
  <c r="B114" i="1" s="1"/>
  <c r="F112" i="1"/>
  <c r="F114" i="1" s="1"/>
  <c r="F111" i="1"/>
  <c r="G111" i="1" s="1"/>
  <c r="E110" i="1"/>
  <c r="D110" i="1"/>
  <c r="C110" i="1"/>
  <c r="B110" i="1"/>
  <c r="F109" i="1"/>
  <c r="F110" i="1" s="1"/>
  <c r="G110" i="1" s="1"/>
  <c r="G108" i="1"/>
  <c r="C107" i="1"/>
  <c r="G107" i="1" s="1"/>
  <c r="B106" i="1"/>
  <c r="G106" i="1" s="1"/>
  <c r="F105" i="1"/>
  <c r="G105" i="1" s="1"/>
  <c r="F104" i="1"/>
  <c r="G104" i="1" s="1"/>
  <c r="F103" i="1"/>
  <c r="G103" i="1" s="1"/>
  <c r="G102" i="1"/>
  <c r="B102" i="1"/>
  <c r="D101" i="1"/>
  <c r="F100" i="1"/>
  <c r="D100" i="1"/>
  <c r="C100" i="1"/>
  <c r="B99" i="1"/>
  <c r="G99" i="1" s="1"/>
  <c r="G98" i="1"/>
  <c r="B98" i="1"/>
  <c r="B97" i="1"/>
  <c r="G97" i="1" s="1"/>
  <c r="B96" i="1"/>
  <c r="G96" i="1" s="1"/>
  <c r="B95" i="1"/>
  <c r="G95" i="1" s="1"/>
  <c r="B94" i="1"/>
  <c r="G94" i="1" s="1"/>
  <c r="E93" i="1"/>
  <c r="E100" i="1" s="1"/>
  <c r="B93" i="1"/>
  <c r="G93" i="1" s="1"/>
  <c r="B92" i="1"/>
  <c r="G92" i="1" s="1"/>
  <c r="B91" i="1"/>
  <c r="G91" i="1" s="1"/>
  <c r="B90" i="1"/>
  <c r="G90" i="1" s="1"/>
  <c r="B89" i="1"/>
  <c r="G89" i="1" s="1"/>
  <c r="G88" i="1"/>
  <c r="B88" i="1"/>
  <c r="G87" i="1"/>
  <c r="B87" i="1"/>
  <c r="B86" i="1"/>
  <c r="G86" i="1" s="1"/>
  <c r="F85" i="1"/>
  <c r="F101" i="1" s="1"/>
  <c r="E85" i="1"/>
  <c r="E101" i="1" s="1"/>
  <c r="D85" i="1"/>
  <c r="C85" i="1"/>
  <c r="C101" i="1" s="1"/>
  <c r="B85" i="1"/>
  <c r="G84" i="1"/>
  <c r="F84" i="1"/>
  <c r="G83" i="1"/>
  <c r="G82" i="1"/>
  <c r="F81" i="1"/>
  <c r="D81" i="1"/>
  <c r="B81" i="1"/>
  <c r="G81" i="1" s="1"/>
  <c r="F80" i="1"/>
  <c r="D80" i="1"/>
  <c r="C80" i="1"/>
  <c r="E79" i="1"/>
  <c r="E80" i="1" s="1"/>
  <c r="B79" i="1"/>
  <c r="B80" i="1" s="1"/>
  <c r="G78" i="1"/>
  <c r="F77" i="1"/>
  <c r="E77" i="1"/>
  <c r="D77" i="1"/>
  <c r="C77" i="1"/>
  <c r="B77" i="1"/>
  <c r="G76" i="1"/>
  <c r="C76" i="1"/>
  <c r="F75" i="1"/>
  <c r="G75" i="1" s="1"/>
  <c r="F74" i="1"/>
  <c r="E74" i="1"/>
  <c r="D74" i="1"/>
  <c r="B74" i="1"/>
  <c r="C73" i="1"/>
  <c r="C74" i="1" s="1"/>
  <c r="G72" i="1"/>
  <c r="F71" i="1"/>
  <c r="E71" i="1"/>
  <c r="D71" i="1"/>
  <c r="C71" i="1"/>
  <c r="B71" i="1"/>
  <c r="F70" i="1"/>
  <c r="G70" i="1" s="1"/>
  <c r="F69" i="1"/>
  <c r="G69" i="1" s="1"/>
  <c r="F68" i="1"/>
  <c r="E68" i="1"/>
  <c r="D68" i="1"/>
  <c r="C67" i="1"/>
  <c r="C68" i="1" s="1"/>
  <c r="B67" i="1"/>
  <c r="G66" i="1"/>
  <c r="F65" i="1"/>
  <c r="G65" i="1" s="1"/>
  <c r="D64" i="1"/>
  <c r="F63" i="1"/>
  <c r="G63" i="1" s="1"/>
  <c r="E62" i="1"/>
  <c r="G62" i="1" s="1"/>
  <c r="D62" i="1"/>
  <c r="G61" i="1"/>
  <c r="F61" i="1"/>
  <c r="F60" i="1"/>
  <c r="G60" i="1" s="1"/>
  <c r="F59" i="1"/>
  <c r="G59" i="1" s="1"/>
  <c r="G58" i="1"/>
  <c r="F58" i="1"/>
  <c r="F57" i="1"/>
  <c r="E57" i="1"/>
  <c r="C57" i="1"/>
  <c r="B57" i="1"/>
  <c r="G57" i="1" s="1"/>
  <c r="F56" i="1"/>
  <c r="G56" i="1" s="1"/>
  <c r="F55" i="1"/>
  <c r="G55" i="1" s="1"/>
  <c r="E55" i="1"/>
  <c r="F54" i="1"/>
  <c r="E54" i="1"/>
  <c r="C54" i="1"/>
  <c r="B54" i="1"/>
  <c r="E53" i="1"/>
  <c r="C53" i="1"/>
  <c r="B53" i="1"/>
  <c r="G53" i="1" s="1"/>
  <c r="F52" i="1"/>
  <c r="C52" i="1"/>
  <c r="B52" i="1"/>
  <c r="G52" i="1" s="1"/>
  <c r="F51" i="1"/>
  <c r="E51" i="1"/>
  <c r="C51" i="1"/>
  <c r="G51" i="1" s="1"/>
  <c r="F50" i="1"/>
  <c r="C50" i="1"/>
  <c r="B50" i="1"/>
  <c r="F49" i="1"/>
  <c r="E49" i="1"/>
  <c r="C49" i="1"/>
  <c r="G49" i="1" s="1"/>
  <c r="B49" i="1"/>
  <c r="F48" i="1"/>
  <c r="G48" i="1" s="1"/>
  <c r="F47" i="1"/>
  <c r="G47" i="1" s="1"/>
  <c r="F46" i="1"/>
  <c r="C46" i="1"/>
  <c r="G46" i="1" s="1"/>
  <c r="F45" i="1"/>
  <c r="E45" i="1"/>
  <c r="G44" i="1"/>
  <c r="F44" i="1"/>
  <c r="G43" i="1"/>
  <c r="F43" i="1"/>
  <c r="F42" i="1"/>
  <c r="G42" i="1" s="1"/>
  <c r="F41" i="1"/>
  <c r="E41" i="1"/>
  <c r="C41" i="1"/>
  <c r="B41" i="1"/>
  <c r="C40" i="1"/>
  <c r="G40" i="1" s="1"/>
  <c r="F39" i="1"/>
  <c r="G39" i="1" s="1"/>
  <c r="F38" i="1"/>
  <c r="G38" i="1" s="1"/>
  <c r="F37" i="1"/>
  <c r="G37" i="1" s="1"/>
  <c r="F36" i="1"/>
  <c r="G36" i="1" s="1"/>
  <c r="C35" i="1"/>
  <c r="G35" i="1" s="1"/>
  <c r="F34" i="1"/>
  <c r="G34" i="1" s="1"/>
  <c r="F33" i="1"/>
  <c r="G33" i="1" s="1"/>
  <c r="F32" i="1"/>
  <c r="G32" i="1" s="1"/>
  <c r="E32" i="1"/>
  <c r="F31" i="1"/>
  <c r="E31" i="1"/>
  <c r="F30" i="1"/>
  <c r="G30" i="1" s="1"/>
  <c r="F29" i="1"/>
  <c r="G29" i="1" s="1"/>
  <c r="F28" i="1"/>
  <c r="G28" i="1" s="1"/>
  <c r="F27" i="1"/>
  <c r="G27" i="1" s="1"/>
  <c r="F26" i="1"/>
  <c r="G26" i="1" s="1"/>
  <c r="F25" i="1"/>
  <c r="C25" i="1"/>
  <c r="B25" i="1"/>
  <c r="G25" i="1" s="1"/>
  <c r="F24" i="1"/>
  <c r="G24" i="1" s="1"/>
  <c r="F23" i="1"/>
  <c r="G23" i="1" s="1"/>
  <c r="F22" i="1"/>
  <c r="G22" i="1" s="1"/>
  <c r="E21" i="1"/>
  <c r="D21" i="1"/>
  <c r="C21" i="1"/>
  <c r="B21" i="1"/>
  <c r="F20" i="1"/>
  <c r="G20" i="1" s="1"/>
  <c r="F19" i="1"/>
  <c r="G19" i="1" s="1"/>
  <c r="F18" i="1"/>
  <c r="G18" i="1" s="1"/>
  <c r="F17" i="1"/>
  <c r="G17" i="1" s="1"/>
  <c r="F16" i="1"/>
  <c r="G16" i="1" s="1"/>
  <c r="F15" i="1"/>
  <c r="G15" i="1" s="1"/>
  <c r="F14" i="1"/>
  <c r="G14" i="1" s="1"/>
  <c r="E13" i="1"/>
  <c r="F12" i="1"/>
  <c r="F13" i="1" s="1"/>
  <c r="D12" i="1"/>
  <c r="D13" i="1" s="1"/>
  <c r="C12" i="1"/>
  <c r="C13" i="1" s="1"/>
  <c r="B12" i="1"/>
  <c r="B13" i="1" s="1"/>
  <c r="G11" i="1"/>
  <c r="F10" i="1"/>
  <c r="D10" i="1"/>
  <c r="E9" i="1"/>
  <c r="E10" i="1" s="1"/>
  <c r="C9" i="1"/>
  <c r="C10" i="1" s="1"/>
  <c r="B9" i="1"/>
  <c r="G9" i="1" s="1"/>
  <c r="G8" i="1"/>
  <c r="F7" i="1"/>
  <c r="G7" i="1" s="1"/>
  <c r="G6" i="1"/>
  <c r="F6" i="1"/>
  <c r="G41" i="1" l="1"/>
  <c r="G80" i="1"/>
  <c r="G112" i="1"/>
  <c r="G118" i="1"/>
  <c r="B10" i="1"/>
  <c r="G10" i="1" s="1"/>
  <c r="G45" i="1"/>
  <c r="G54" i="1"/>
  <c r="G74" i="1"/>
  <c r="G79" i="1"/>
  <c r="G113" i="1"/>
  <c r="G122" i="1"/>
  <c r="G67" i="1"/>
  <c r="G77" i="1"/>
  <c r="B100" i="1"/>
  <c r="B101" i="1" s="1"/>
  <c r="G101" i="1" s="1"/>
  <c r="G120" i="1"/>
  <c r="E64" i="1"/>
  <c r="E169" i="1" s="1"/>
  <c r="C64" i="1"/>
  <c r="B68" i="1"/>
  <c r="G68" i="1" s="1"/>
  <c r="G71" i="1"/>
  <c r="G50" i="1"/>
  <c r="G114" i="1"/>
  <c r="D169" i="1"/>
  <c r="G13" i="1"/>
  <c r="G124" i="1"/>
  <c r="C169" i="1"/>
  <c r="F168" i="1"/>
  <c r="G168" i="1" s="1"/>
  <c r="F21" i="1"/>
  <c r="F169" i="1" s="1"/>
  <c r="G31" i="1"/>
  <c r="G73" i="1"/>
  <c r="G85" i="1"/>
  <c r="G109" i="1"/>
  <c r="B64" i="1"/>
  <c r="G64" i="1" s="1"/>
  <c r="F64" i="1"/>
  <c r="G100" i="1"/>
  <c r="G117" i="1"/>
  <c r="G12" i="1"/>
  <c r="G21" i="1" l="1"/>
  <c r="B169" i="1"/>
  <c r="G169" i="1" s="1"/>
</calcChain>
</file>

<file path=xl/sharedStrings.xml><?xml version="1.0" encoding="utf-8"?>
<sst xmlns="http://schemas.openxmlformats.org/spreadsheetml/2006/main" count="173" uniqueCount="173">
  <si>
    <t>Current</t>
  </si>
  <si>
    <t>1 - 30</t>
  </si>
  <si>
    <t>31 - 60</t>
  </si>
  <si>
    <t>61 - 90</t>
  </si>
  <si>
    <t>91 and over</t>
  </si>
  <si>
    <t>Total</t>
  </si>
  <si>
    <t>Aerensons</t>
  </si>
  <si>
    <t>Ana Ramirez-Irineo</t>
  </si>
  <si>
    <t>B'nai B'rith Senior Housing, Inc.</t>
  </si>
  <si>
    <t xml:space="preserve">   B'nai B'rith Senior Housing</t>
  </si>
  <si>
    <t>Total B'nai B'rith Senior Housing, Inc.</t>
  </si>
  <si>
    <t>Cancer Care Connection</t>
  </si>
  <si>
    <t xml:space="preserve">   Cancer Care Connection</t>
  </si>
  <si>
    <t>Total Cancer Care Connection</t>
  </si>
  <si>
    <t>Care Nav Customers</t>
  </si>
  <si>
    <t>Care Navigation - Holocaust Survivors</t>
  </si>
  <si>
    <t xml:space="preserve">   Anenberg, Annette</t>
  </si>
  <si>
    <t xml:space="preserve">   Augenbraun, Ahron</t>
  </si>
  <si>
    <t xml:space="preserve">   Freimark, Lynda and Bernie</t>
  </si>
  <si>
    <t xml:space="preserve">   Freschman, Morris &amp; Rachael</t>
  </si>
  <si>
    <t xml:space="preserve">   Michael Krausz</t>
  </si>
  <si>
    <t>Total Care Navigation - Holocaust Survivors</t>
  </si>
  <si>
    <t>Clint Walker</t>
  </si>
  <si>
    <t>COMPASS Customers</t>
  </si>
  <si>
    <t xml:space="preserve">   Amy McCallister</t>
  </si>
  <si>
    <t xml:space="preserve">   Andrea Savitch</t>
  </si>
  <si>
    <t xml:space="preserve">   Annette Gass</t>
  </si>
  <si>
    <t xml:space="preserve">   Anthony Mento</t>
  </si>
  <si>
    <t xml:space="preserve">   Antonio Topa (deleted)</t>
  </si>
  <si>
    <t xml:space="preserve">   Bill  Rybinski (deleted)</t>
  </si>
  <si>
    <t xml:space="preserve">   Bryan Abramson</t>
  </si>
  <si>
    <t xml:space="preserve">   Clarke Droney</t>
  </si>
  <si>
    <t xml:space="preserve">   Constance Costigan</t>
  </si>
  <si>
    <t xml:space="preserve">   Dana Taaffe</t>
  </si>
  <si>
    <t xml:space="preserve">   Darlene Groce</t>
  </si>
  <si>
    <t xml:space="preserve">   Debbie Atkinson</t>
  </si>
  <si>
    <t xml:space="preserve">   Deborah Kamins</t>
  </si>
  <si>
    <t xml:space="preserve">   Doreen Earnest</t>
  </si>
  <si>
    <t xml:space="preserve">   Ellen Durham (deleted)</t>
  </si>
  <si>
    <t xml:space="preserve">   Frank Abbott</t>
  </si>
  <si>
    <t xml:space="preserve">   Georgia Spade</t>
  </si>
  <si>
    <t xml:space="preserve">   Jennifer McCoy</t>
  </si>
  <si>
    <t xml:space="preserve">   Jennifer Stein (deleted)</t>
  </si>
  <si>
    <t xml:space="preserve">   Joseph Yutzy</t>
  </si>
  <si>
    <t xml:space="preserve">   June Sellers</t>
  </si>
  <si>
    <t xml:space="preserve">   Karen Hama</t>
  </si>
  <si>
    <t xml:space="preserve">   Keri Faircloth</t>
  </si>
  <si>
    <t xml:space="preserve">   Khadijah Kelly</t>
  </si>
  <si>
    <t xml:space="preserve">   Lois DeMuzio</t>
  </si>
  <si>
    <t xml:space="preserve">   Lynda Read</t>
  </si>
  <si>
    <t xml:space="preserve">   Lynn Thompson</t>
  </si>
  <si>
    <t xml:space="preserve">   Madeline Lewis</t>
  </si>
  <si>
    <t xml:space="preserve">   Mary Caroselli</t>
  </si>
  <si>
    <t xml:space="preserve">   Mike Bober</t>
  </si>
  <si>
    <t xml:space="preserve">   Morton Feifer</t>
  </si>
  <si>
    <t xml:space="preserve">   Nancy Riggin</t>
  </si>
  <si>
    <t xml:space="preserve">   Patricia Dorff</t>
  </si>
  <si>
    <t xml:space="preserve">   Robert Saltzman</t>
  </si>
  <si>
    <t xml:space="preserve">   Sandra Battaglia</t>
  </si>
  <si>
    <t xml:space="preserve">   Sue North</t>
  </si>
  <si>
    <t xml:space="preserve">   Terry Masters</t>
  </si>
  <si>
    <t xml:space="preserve">   Ursula Roehm</t>
  </si>
  <si>
    <t xml:space="preserve">   Vali Anderson</t>
  </si>
  <si>
    <t xml:space="preserve">   William Schaeffer</t>
  </si>
  <si>
    <t>Total COMPASS Customers</t>
  </si>
  <si>
    <t>Danielle Mazzuca</t>
  </si>
  <si>
    <t>Div. of Prevention &amp; Behavioral Health</t>
  </si>
  <si>
    <t xml:space="preserve">   Family Crisis Therapists</t>
  </si>
  <si>
    <t>Total Div. of Prevention &amp; Behavioral Health</t>
  </si>
  <si>
    <t>Doubtful Accounts</t>
  </si>
  <si>
    <t>EHR - Allow. for Ins. Adj</t>
  </si>
  <si>
    <t>EHR Payments</t>
  </si>
  <si>
    <t>Emigre</t>
  </si>
  <si>
    <t xml:space="preserve">   Emigre</t>
  </si>
  <si>
    <t>Total Emigre</t>
  </si>
  <si>
    <t>Esau Sargbeh</t>
  </si>
  <si>
    <t>Evonsys L.L.C.</t>
  </si>
  <si>
    <t>Fellowship</t>
  </si>
  <si>
    <t>Ferris</t>
  </si>
  <si>
    <t xml:space="preserve">   FERRIS</t>
  </si>
  <si>
    <t>Total Ferris</t>
  </si>
  <si>
    <t>Grant in Aid</t>
  </si>
  <si>
    <t>HIAS</t>
  </si>
  <si>
    <t xml:space="preserve">   HIAS APA</t>
  </si>
  <si>
    <t xml:space="preserve">      ALAM, Ulhaq Zia HB-153208</t>
  </si>
  <si>
    <t xml:space="preserve">   Total HIAS APA</t>
  </si>
  <si>
    <t xml:space="preserve">   HIAS P.C.</t>
  </si>
  <si>
    <t xml:space="preserve">   HIAS PC Afghan Supplement</t>
  </si>
  <si>
    <t xml:space="preserve">   HIAS PC Ukraine</t>
  </si>
  <si>
    <t xml:space="preserve">   HIAS R&amp;P</t>
  </si>
  <si>
    <t xml:space="preserve">      ANZUETO ALAY, Delmi Roxsana   GT-10119097</t>
  </si>
  <si>
    <t xml:space="preserve">      CORTES QUINONES, Anderson Leonardo  EC-10116922</t>
  </si>
  <si>
    <t xml:space="preserve">      FERNANDEZ FERNANDEZ, Danny Corina CO-101216214</t>
  </si>
  <si>
    <t xml:space="preserve">      GARCES VALLEJO, Lelis Stiven EC-10121218</t>
  </si>
  <si>
    <t xml:space="preserve">      HIDALGO MORALES, Marlon Andres GT-10117757</t>
  </si>
  <si>
    <t xml:space="preserve">      JURADO QUINONES, Janer Duvan  EC-10117281</t>
  </si>
  <si>
    <t xml:space="preserve">      KIBONGUI, Soukissa  Odet CG-00120182</t>
  </si>
  <si>
    <t xml:space="preserve">      MUNYAMNBARAGA, Nirere   UG-00761824</t>
  </si>
  <si>
    <t xml:space="preserve">      QUINONES PRADO, Maria Yesenia EC-10117451</t>
  </si>
  <si>
    <t xml:space="preserve">      WALIZADA, Tamin  GM-10148627</t>
  </si>
  <si>
    <t xml:space="preserve">   Total HIAS R&amp;P</t>
  </si>
  <si>
    <t>Total HIAS</t>
  </si>
  <si>
    <t>HIAS PC REA</t>
  </si>
  <si>
    <t>Highmark Youth Srv</t>
  </si>
  <si>
    <t>Internal Revenue Service</t>
  </si>
  <si>
    <t>Milton &amp; Hattie Kutz</t>
  </si>
  <si>
    <t>Open Arms Adoption Network</t>
  </si>
  <si>
    <t>Punna Paramasivan</t>
  </si>
  <si>
    <t>SNAP</t>
  </si>
  <si>
    <t xml:space="preserve">   SNAP</t>
  </si>
  <si>
    <t>Total SNAP</t>
  </si>
  <si>
    <t>State ARPA</t>
  </si>
  <si>
    <t>State of DE Ofc of Prev &amp; Early Interv</t>
  </si>
  <si>
    <t xml:space="preserve">   PSSF</t>
  </si>
  <si>
    <t>Total State of DE Ofc of Prev &amp; Early Interv</t>
  </si>
  <si>
    <t>Steven Mottola</t>
  </si>
  <si>
    <t>Straight Line Receivables</t>
  </si>
  <si>
    <t xml:space="preserve">   Jewish Federation of DE - Straight Line Revenue</t>
  </si>
  <si>
    <t>Total Straight Line Receivables</t>
  </si>
  <si>
    <t>The Way Home</t>
  </si>
  <si>
    <t>United Way of Delaware</t>
  </si>
  <si>
    <t>zCare Navigation Village (Old Program)</t>
  </si>
  <si>
    <t xml:space="preserve">   Horden, Marty</t>
  </si>
  <si>
    <t xml:space="preserve">   Terner, Janet</t>
  </si>
  <si>
    <t>Total zCare Navigation Village (Old Program)</t>
  </si>
  <si>
    <t>zzzCare Navigation Customers</t>
  </si>
  <si>
    <t xml:space="preserve">   Albert, Ramona</t>
  </si>
  <si>
    <t xml:space="preserve">   Bateman, Mark</t>
  </si>
  <si>
    <t xml:space="preserve">   Bickling, Maryann</t>
  </si>
  <si>
    <t xml:space="preserve">   Blackwell, Elaine</t>
  </si>
  <si>
    <t xml:space="preserve">   Blance, Nancy</t>
  </si>
  <si>
    <t xml:space="preserve">   Blinn, Marilyn</t>
  </si>
  <si>
    <t xml:space="preserve">   Bolt, James</t>
  </si>
  <si>
    <t xml:space="preserve">   Burton, Randall</t>
  </si>
  <si>
    <t xml:space="preserve">   Connie Costigan</t>
  </si>
  <si>
    <t xml:space="preserve">   Corcoran, Arline</t>
  </si>
  <si>
    <t xml:space="preserve">   Creech, Anne</t>
  </si>
  <si>
    <t xml:space="preserve">   DuBroff, Deborah</t>
  </si>
  <si>
    <t xml:space="preserve">   Ernst, Justine</t>
  </si>
  <si>
    <t xml:space="preserve">   Fennelly, Flip (Edward)</t>
  </si>
  <si>
    <t xml:space="preserve">   Forlano, Jean</t>
  </si>
  <si>
    <t xml:space="preserve">   Gage, Sharon</t>
  </si>
  <si>
    <t xml:space="preserve">   Glotzer, Herman</t>
  </si>
  <si>
    <t xml:space="preserve">   Harris, Sandra</t>
  </si>
  <si>
    <t xml:space="preserve">   Hirsh, Harriet</t>
  </si>
  <si>
    <t xml:space="preserve">   Jaffe, Anne</t>
  </si>
  <si>
    <t xml:space="preserve">   Kruger, Celia</t>
  </si>
  <si>
    <t xml:space="preserve">   Levenson, Joan</t>
  </si>
  <si>
    <t xml:space="preserve">   Levin, Ruth</t>
  </si>
  <si>
    <t xml:space="preserve">   Lipman, Gila</t>
  </si>
  <si>
    <t xml:space="preserve">   McLain, Valaida</t>
  </si>
  <si>
    <t xml:space="preserve">   Mercer, Deidre</t>
  </si>
  <si>
    <t xml:space="preserve">   Nolan, Joyce</t>
  </si>
  <si>
    <t xml:space="preserve">   Peddrick, Allen &amp; Jean</t>
  </si>
  <si>
    <t xml:space="preserve">   Pernick, Ruth</t>
  </si>
  <si>
    <t xml:space="preserve">   Riggin, Harry</t>
  </si>
  <si>
    <t xml:space="preserve">   Robinson, Evelyn &amp; Fred</t>
  </si>
  <si>
    <t xml:space="preserve">   Roni Posner</t>
  </si>
  <si>
    <t xml:space="preserve">   Saltzman, Janet &amp; Robert</t>
  </si>
  <si>
    <t xml:space="preserve">   Schwartz, Ellen</t>
  </si>
  <si>
    <t xml:space="preserve">   Talley, Barbara</t>
  </si>
  <si>
    <t xml:space="preserve">   Thomas, Gail</t>
  </si>
  <si>
    <t xml:space="preserve">   Tiku, Navaz</t>
  </si>
  <si>
    <t xml:space="preserve">   West, Francis</t>
  </si>
  <si>
    <t xml:space="preserve">   Young, Lois</t>
  </si>
  <si>
    <t xml:space="preserve">   Zaback, Charlotte</t>
  </si>
  <si>
    <t xml:space="preserve">   Zevin, Edward</t>
  </si>
  <si>
    <t xml:space="preserve">   Zukoff, Ed &amp; Marty</t>
  </si>
  <si>
    <t>Total zzzCare Navigation Customers</t>
  </si>
  <si>
    <t>TOTAL</t>
  </si>
  <si>
    <t>Jewish Family Services of DE</t>
  </si>
  <si>
    <t>A/R Aging Summary</t>
  </si>
  <si>
    <t>As of May 31,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</si>
</sst>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7" formatCode="_(* #,##0_);_(* \(#,##0\);_(* &quot;-&quot;??_);_(@_)"/>
  </numFmts>
  <fonts count="7" x14ac:knownFonts="1">
    <font>
      <sz val="11"/>
      <color indexed="8"/>
      <name val="Aptos Narrow"/>
      <family val="2"/>
      <scheme val="minor"/>
    </font>
    <font>
      <b/>
      <sz val="9"/>
      <color indexed="8"/>
      <name val="Arial"/>
    </font>
    <font>
      <b/>
      <sz val="8"/>
      <color indexed="8"/>
      <name val="Arial"/>
    </font>
    <font>
      <sz val="8"/>
      <color indexed="8"/>
      <name val="Arial"/>
    </font>
    <font>
      <b/>
      <sz val="14"/>
      <color indexed="8"/>
      <name val="Arial"/>
    </font>
    <font>
      <b/>
      <sz val="10"/>
      <color indexed="8"/>
      <name val="Arial"/>
    </font>
    <font>
      <sz val="11"/>
      <color indexed="8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12">
    <xf numFmtId="0" fontId="0" fillId="0" borderId="0" xfId="0"/>
    <xf numFmtId="0" fontId="0" fillId="0" borderId="0" xfId="0" applyAlignment="1">
      <alignment wrapText="1"/>
    </xf>
    <xf numFmtId="0" fontId="2" fillId="0" borderId="0" xfId="0" applyFont="1" applyAlignment="1">
      <alignment horizontal="left" wrapText="1"/>
    </xf>
    <xf numFmtId="0" fontId="0" fillId="0" borderId="0" xfId="0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167" fontId="1" fillId="0" borderId="1" xfId="1" applyNumberFormat="1" applyFont="1" applyBorder="1" applyAlignment="1">
      <alignment horizontal="center" wrapText="1"/>
    </xf>
    <xf numFmtId="167" fontId="3" fillId="0" borderId="0" xfId="1" applyNumberFormat="1" applyFont="1" applyAlignment="1">
      <alignment wrapText="1"/>
    </xf>
    <xf numFmtId="167" fontId="3" fillId="0" borderId="0" xfId="1" applyNumberFormat="1" applyFont="1" applyAlignment="1">
      <alignment horizontal="right" wrapText="1"/>
    </xf>
    <xf numFmtId="167" fontId="2" fillId="0" borderId="2" xfId="1" applyNumberFormat="1" applyFont="1" applyBorder="1" applyAlignment="1">
      <alignment horizontal="right" wrapText="1"/>
    </xf>
    <xf numFmtId="167" fontId="2" fillId="0" borderId="3" xfId="1" applyNumberFormat="1" applyFont="1" applyBorder="1" applyAlignment="1">
      <alignment horizontal="right" wrapText="1"/>
    </xf>
    <xf numFmtId="167" fontId="0" fillId="0" borderId="0" xfId="1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70"/>
  <sheetViews>
    <sheetView tabSelected="1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173" sqref="A173:XFD173"/>
    </sheetView>
  </sheetViews>
  <sheetFormatPr defaultRowHeight="14.4" x14ac:dyDescent="0.3"/>
  <cols>
    <col min="1" max="1" width="46.44140625" customWidth="1"/>
    <col min="2" max="2" width="10.33203125" style="11" customWidth="1"/>
    <col min="3" max="3" width="12" style="11" customWidth="1"/>
    <col min="4" max="4" width="9.44140625" style="11" customWidth="1"/>
    <col min="5" max="6" width="10.33203125" style="11" customWidth="1"/>
    <col min="7" max="7" width="12" style="11" customWidth="1"/>
  </cols>
  <sheetData>
    <row r="1" spans="1:7" ht="17.399999999999999" x14ac:dyDescent="0.3">
      <c r="A1" s="4" t="s">
        <v>170</v>
      </c>
      <c r="B1" s="3"/>
      <c r="C1" s="3"/>
      <c r="D1" s="3"/>
      <c r="E1" s="3"/>
      <c r="F1" s="3"/>
      <c r="G1" s="3"/>
    </row>
    <row r="2" spans="1:7" ht="17.399999999999999" x14ac:dyDescent="0.3">
      <c r="A2" s="4" t="s">
        <v>171</v>
      </c>
      <c r="B2" s="3"/>
      <c r="C2" s="3"/>
      <c r="D2" s="3"/>
      <c r="E2" s="3"/>
      <c r="F2" s="3"/>
      <c r="G2" s="3"/>
    </row>
    <row r="3" spans="1:7" x14ac:dyDescent="0.3">
      <c r="A3" s="5" t="s">
        <v>172</v>
      </c>
      <c r="B3" s="3"/>
      <c r="C3" s="3"/>
      <c r="D3" s="3"/>
      <c r="E3" s="3"/>
      <c r="F3" s="3"/>
      <c r="G3" s="3"/>
    </row>
    <row r="5" spans="1:7" ht="24.6" x14ac:dyDescent="0.3">
      <c r="A5" s="1"/>
      <c r="B5" s="6" t="s">
        <v>0</v>
      </c>
      <c r="C5" s="6" t="s">
        <v>1</v>
      </c>
      <c r="D5" s="6" t="s">
        <v>2</v>
      </c>
      <c r="E5" s="6" t="s">
        <v>3</v>
      </c>
      <c r="F5" s="6" t="s">
        <v>4</v>
      </c>
      <c r="G5" s="6" t="s">
        <v>5</v>
      </c>
    </row>
    <row r="6" spans="1:7" x14ac:dyDescent="0.3">
      <c r="A6" s="2" t="s">
        <v>6</v>
      </c>
      <c r="B6" s="7"/>
      <c r="C6" s="7"/>
      <c r="D6" s="7"/>
      <c r="E6" s="7"/>
      <c r="F6" s="8">
        <f>0</f>
        <v>0</v>
      </c>
      <c r="G6" s="8">
        <f t="shared" ref="G6:G37" si="0">((((B6)+(C6))+(D6))+(E6))+(F6)</f>
        <v>0</v>
      </c>
    </row>
    <row r="7" spans="1:7" x14ac:dyDescent="0.3">
      <c r="A7" s="2" t="s">
        <v>7</v>
      </c>
      <c r="B7" s="7"/>
      <c r="C7" s="7"/>
      <c r="D7" s="7"/>
      <c r="E7" s="7"/>
      <c r="F7" s="8">
        <f>0</f>
        <v>0</v>
      </c>
      <c r="G7" s="8">
        <f t="shared" si="0"/>
        <v>0</v>
      </c>
    </row>
    <row r="8" spans="1:7" x14ac:dyDescent="0.3">
      <c r="A8" s="2" t="s">
        <v>8</v>
      </c>
      <c r="B8" s="7"/>
      <c r="C8" s="7"/>
      <c r="D8" s="7"/>
      <c r="E8" s="7"/>
      <c r="F8" s="7"/>
      <c r="G8" s="8">
        <f t="shared" si="0"/>
        <v>0</v>
      </c>
    </row>
    <row r="9" spans="1:7" x14ac:dyDescent="0.3">
      <c r="A9" s="2" t="s">
        <v>9</v>
      </c>
      <c r="B9" s="8">
        <f>6442.13</f>
        <v>6442.13</v>
      </c>
      <c r="C9" s="8">
        <f>6442.13</f>
        <v>6442.13</v>
      </c>
      <c r="D9" s="7"/>
      <c r="E9" s="8">
        <f>6442.13</f>
        <v>6442.13</v>
      </c>
      <c r="F9" s="7"/>
      <c r="G9" s="8">
        <f t="shared" si="0"/>
        <v>19326.39</v>
      </c>
    </row>
    <row r="10" spans="1:7" x14ac:dyDescent="0.3">
      <c r="A10" s="2" t="s">
        <v>10</v>
      </c>
      <c r="B10" s="9">
        <f>(B8)+(B9)</f>
        <v>6442.13</v>
      </c>
      <c r="C10" s="9">
        <f>(C8)+(C9)</f>
        <v>6442.13</v>
      </c>
      <c r="D10" s="9">
        <f>(D8)+(D9)</f>
        <v>0</v>
      </c>
      <c r="E10" s="9">
        <f>(E8)+(E9)</f>
        <v>6442.13</v>
      </c>
      <c r="F10" s="9">
        <f>(F8)+(F9)</f>
        <v>0</v>
      </c>
      <c r="G10" s="9">
        <f t="shared" si="0"/>
        <v>19326.39</v>
      </c>
    </row>
    <row r="11" spans="1:7" x14ac:dyDescent="0.3">
      <c r="A11" s="2" t="s">
        <v>11</v>
      </c>
      <c r="B11" s="7"/>
      <c r="C11" s="7"/>
      <c r="D11" s="7"/>
      <c r="E11" s="7"/>
      <c r="F11" s="7"/>
      <c r="G11" s="8">
        <f t="shared" si="0"/>
        <v>0</v>
      </c>
    </row>
    <row r="12" spans="1:7" x14ac:dyDescent="0.3">
      <c r="A12" s="2" t="s">
        <v>12</v>
      </c>
      <c r="B12" s="8">
        <f>24288.41</f>
        <v>24288.41</v>
      </c>
      <c r="C12" s="8">
        <f>-2666.68</f>
        <v>-2666.68</v>
      </c>
      <c r="D12" s="8">
        <f>1333.34</f>
        <v>1333.34</v>
      </c>
      <c r="E12" s="7"/>
      <c r="F12" s="8">
        <f>9975.9</f>
        <v>9975.9</v>
      </c>
      <c r="G12" s="8">
        <f t="shared" si="0"/>
        <v>32930.97</v>
      </c>
    </row>
    <row r="13" spans="1:7" x14ac:dyDescent="0.3">
      <c r="A13" s="2" t="s">
        <v>13</v>
      </c>
      <c r="B13" s="9">
        <f>(B11)+(B12)</f>
        <v>24288.41</v>
      </c>
      <c r="C13" s="9">
        <f>(C11)+(C12)</f>
        <v>-2666.68</v>
      </c>
      <c r="D13" s="9">
        <f>(D11)+(D12)</f>
        <v>1333.34</v>
      </c>
      <c r="E13" s="9">
        <f>(E11)+(E12)</f>
        <v>0</v>
      </c>
      <c r="F13" s="9">
        <f>(F11)+(F12)</f>
        <v>9975.9</v>
      </c>
      <c r="G13" s="9">
        <f t="shared" si="0"/>
        <v>32930.97</v>
      </c>
    </row>
    <row r="14" spans="1:7" x14ac:dyDescent="0.3">
      <c r="A14" s="2" t="s">
        <v>14</v>
      </c>
      <c r="B14" s="7"/>
      <c r="C14" s="7"/>
      <c r="D14" s="7"/>
      <c r="E14" s="7"/>
      <c r="F14" s="8">
        <f>0</f>
        <v>0</v>
      </c>
      <c r="G14" s="8">
        <f t="shared" si="0"/>
        <v>0</v>
      </c>
    </row>
    <row r="15" spans="1:7" x14ac:dyDescent="0.3">
      <c r="A15" s="2" t="s">
        <v>15</v>
      </c>
      <c r="B15" s="7"/>
      <c r="C15" s="7"/>
      <c r="D15" s="7"/>
      <c r="E15" s="7"/>
      <c r="F15" s="8">
        <f>0</f>
        <v>0</v>
      </c>
      <c r="G15" s="8">
        <f t="shared" si="0"/>
        <v>0</v>
      </c>
    </row>
    <row r="16" spans="1:7" x14ac:dyDescent="0.3">
      <c r="A16" s="2" t="s">
        <v>16</v>
      </c>
      <c r="B16" s="7"/>
      <c r="C16" s="7"/>
      <c r="D16" s="7"/>
      <c r="E16" s="7"/>
      <c r="F16" s="8">
        <f>0</f>
        <v>0</v>
      </c>
      <c r="G16" s="8">
        <f t="shared" si="0"/>
        <v>0</v>
      </c>
    </row>
    <row r="17" spans="1:7" x14ac:dyDescent="0.3">
      <c r="A17" s="2" t="s">
        <v>17</v>
      </c>
      <c r="B17" s="7"/>
      <c r="C17" s="7"/>
      <c r="D17" s="7"/>
      <c r="E17" s="7"/>
      <c r="F17" s="8">
        <f>0</f>
        <v>0</v>
      </c>
      <c r="G17" s="8">
        <f t="shared" si="0"/>
        <v>0</v>
      </c>
    </row>
    <row r="18" spans="1:7" x14ac:dyDescent="0.3">
      <c r="A18" s="2" t="s">
        <v>18</v>
      </c>
      <c r="B18" s="7"/>
      <c r="C18" s="7"/>
      <c r="D18" s="7"/>
      <c r="E18" s="7"/>
      <c r="F18" s="8">
        <f>0</f>
        <v>0</v>
      </c>
      <c r="G18" s="8">
        <f t="shared" si="0"/>
        <v>0</v>
      </c>
    </row>
    <row r="19" spans="1:7" x14ac:dyDescent="0.3">
      <c r="A19" s="2" t="s">
        <v>19</v>
      </c>
      <c r="B19" s="7"/>
      <c r="C19" s="7"/>
      <c r="D19" s="7"/>
      <c r="E19" s="7"/>
      <c r="F19" s="8">
        <f>0</f>
        <v>0</v>
      </c>
      <c r="G19" s="8">
        <f t="shared" si="0"/>
        <v>0</v>
      </c>
    </row>
    <row r="20" spans="1:7" x14ac:dyDescent="0.3">
      <c r="A20" s="2" t="s">
        <v>20</v>
      </c>
      <c r="B20" s="7"/>
      <c r="C20" s="7"/>
      <c r="D20" s="7"/>
      <c r="E20" s="7"/>
      <c r="F20" s="8">
        <f>0</f>
        <v>0</v>
      </c>
      <c r="G20" s="8">
        <f t="shared" si="0"/>
        <v>0</v>
      </c>
    </row>
    <row r="21" spans="1:7" x14ac:dyDescent="0.3">
      <c r="A21" s="2" t="s">
        <v>21</v>
      </c>
      <c r="B21" s="9">
        <f>(((((B15)+(B16))+(B17))+(B18))+(B19))+(B20)</f>
        <v>0</v>
      </c>
      <c r="C21" s="9">
        <f>(((((C15)+(C16))+(C17))+(C18))+(C19))+(C20)</f>
        <v>0</v>
      </c>
      <c r="D21" s="9">
        <f>(((((D15)+(D16))+(D17))+(D18))+(D19))+(D20)</f>
        <v>0</v>
      </c>
      <c r="E21" s="9">
        <f>(((((E15)+(E16))+(E17))+(E18))+(E19))+(E20)</f>
        <v>0</v>
      </c>
      <c r="F21" s="9">
        <f>(((((F15)+(F16))+(F17))+(F18))+(F19))+(F20)</f>
        <v>0</v>
      </c>
      <c r="G21" s="9">
        <f t="shared" si="0"/>
        <v>0</v>
      </c>
    </row>
    <row r="22" spans="1:7" x14ac:dyDescent="0.3">
      <c r="A22" s="2" t="s">
        <v>22</v>
      </c>
      <c r="B22" s="7"/>
      <c r="C22" s="7"/>
      <c r="D22" s="7"/>
      <c r="E22" s="7"/>
      <c r="F22" s="8">
        <f>0</f>
        <v>0</v>
      </c>
      <c r="G22" s="8">
        <f t="shared" si="0"/>
        <v>0</v>
      </c>
    </row>
    <row r="23" spans="1:7" x14ac:dyDescent="0.3">
      <c r="A23" s="2" t="s">
        <v>23</v>
      </c>
      <c r="B23" s="7"/>
      <c r="C23" s="7"/>
      <c r="D23" s="7"/>
      <c r="E23" s="7"/>
      <c r="F23" s="8">
        <f>-300</f>
        <v>-300</v>
      </c>
      <c r="G23" s="8">
        <f t="shared" si="0"/>
        <v>-300</v>
      </c>
    </row>
    <row r="24" spans="1:7" x14ac:dyDescent="0.3">
      <c r="A24" s="2" t="s">
        <v>24</v>
      </c>
      <c r="B24" s="7"/>
      <c r="C24" s="7"/>
      <c r="D24" s="7"/>
      <c r="E24" s="7"/>
      <c r="F24" s="8">
        <f>110</f>
        <v>110</v>
      </c>
      <c r="G24" s="8">
        <f t="shared" si="0"/>
        <v>110</v>
      </c>
    </row>
    <row r="25" spans="1:7" x14ac:dyDescent="0.3">
      <c r="A25" s="2" t="s">
        <v>25</v>
      </c>
      <c r="B25" s="8">
        <f>85</f>
        <v>85</v>
      </c>
      <c r="C25" s="8">
        <f>85</f>
        <v>85</v>
      </c>
      <c r="D25" s="7"/>
      <c r="E25" s="7"/>
      <c r="F25" s="8">
        <f>0</f>
        <v>0</v>
      </c>
      <c r="G25" s="8">
        <f t="shared" si="0"/>
        <v>170</v>
      </c>
    </row>
    <row r="26" spans="1:7" x14ac:dyDescent="0.3">
      <c r="A26" s="2" t="s">
        <v>26</v>
      </c>
      <c r="B26" s="7"/>
      <c r="C26" s="7"/>
      <c r="D26" s="7"/>
      <c r="E26" s="7"/>
      <c r="F26" s="8">
        <f>0</f>
        <v>0</v>
      </c>
      <c r="G26" s="8">
        <f t="shared" si="0"/>
        <v>0</v>
      </c>
    </row>
    <row r="27" spans="1:7" x14ac:dyDescent="0.3">
      <c r="A27" s="2" t="s">
        <v>27</v>
      </c>
      <c r="B27" s="7"/>
      <c r="C27" s="7"/>
      <c r="D27" s="7"/>
      <c r="E27" s="7"/>
      <c r="F27" s="8">
        <f>110</f>
        <v>110</v>
      </c>
      <c r="G27" s="8">
        <f t="shared" si="0"/>
        <v>110</v>
      </c>
    </row>
    <row r="28" spans="1:7" x14ac:dyDescent="0.3">
      <c r="A28" s="2" t="s">
        <v>28</v>
      </c>
      <c r="B28" s="7"/>
      <c r="C28" s="7"/>
      <c r="D28" s="7"/>
      <c r="E28" s="7"/>
      <c r="F28" s="8">
        <f>0</f>
        <v>0</v>
      </c>
      <c r="G28" s="8">
        <f t="shared" si="0"/>
        <v>0</v>
      </c>
    </row>
    <row r="29" spans="1:7" x14ac:dyDescent="0.3">
      <c r="A29" s="2" t="s">
        <v>29</v>
      </c>
      <c r="B29" s="7"/>
      <c r="C29" s="7"/>
      <c r="D29" s="7"/>
      <c r="E29" s="7"/>
      <c r="F29" s="8">
        <f>0</f>
        <v>0</v>
      </c>
      <c r="G29" s="8">
        <f t="shared" si="0"/>
        <v>0</v>
      </c>
    </row>
    <row r="30" spans="1:7" x14ac:dyDescent="0.3">
      <c r="A30" s="2" t="s">
        <v>30</v>
      </c>
      <c r="B30" s="7"/>
      <c r="C30" s="7"/>
      <c r="D30" s="7"/>
      <c r="E30" s="7"/>
      <c r="F30" s="8">
        <f>210</f>
        <v>210</v>
      </c>
      <c r="G30" s="8">
        <f t="shared" si="0"/>
        <v>210</v>
      </c>
    </row>
    <row r="31" spans="1:7" x14ac:dyDescent="0.3">
      <c r="A31" s="2" t="s">
        <v>31</v>
      </c>
      <c r="B31" s="7"/>
      <c r="C31" s="7"/>
      <c r="D31" s="7"/>
      <c r="E31" s="8">
        <f>170</f>
        <v>170</v>
      </c>
      <c r="F31" s="8">
        <f>255</f>
        <v>255</v>
      </c>
      <c r="G31" s="8">
        <f t="shared" si="0"/>
        <v>425</v>
      </c>
    </row>
    <row r="32" spans="1:7" x14ac:dyDescent="0.3">
      <c r="A32" s="2" t="s">
        <v>32</v>
      </c>
      <c r="B32" s="7"/>
      <c r="C32" s="7"/>
      <c r="D32" s="7"/>
      <c r="E32" s="8">
        <f>220</f>
        <v>220</v>
      </c>
      <c r="F32" s="8">
        <f>525</f>
        <v>525</v>
      </c>
      <c r="G32" s="8">
        <f t="shared" si="0"/>
        <v>745</v>
      </c>
    </row>
    <row r="33" spans="1:7" x14ac:dyDescent="0.3">
      <c r="A33" s="2" t="s">
        <v>33</v>
      </c>
      <c r="B33" s="7"/>
      <c r="C33" s="7"/>
      <c r="D33" s="7"/>
      <c r="E33" s="7"/>
      <c r="F33" s="8">
        <f>155</f>
        <v>155</v>
      </c>
      <c r="G33" s="8">
        <f t="shared" si="0"/>
        <v>155</v>
      </c>
    </row>
    <row r="34" spans="1:7" x14ac:dyDescent="0.3">
      <c r="A34" s="2" t="s">
        <v>34</v>
      </c>
      <c r="B34" s="7"/>
      <c r="C34" s="7"/>
      <c r="D34" s="7"/>
      <c r="E34" s="7"/>
      <c r="F34" s="8">
        <f>195</f>
        <v>195</v>
      </c>
      <c r="G34" s="8">
        <f t="shared" si="0"/>
        <v>195</v>
      </c>
    </row>
    <row r="35" spans="1:7" x14ac:dyDescent="0.3">
      <c r="A35" s="2" t="s">
        <v>35</v>
      </c>
      <c r="B35" s="7"/>
      <c r="C35" s="8">
        <f>110</f>
        <v>110</v>
      </c>
      <c r="D35" s="7"/>
      <c r="E35" s="7"/>
      <c r="F35" s="7"/>
      <c r="G35" s="8">
        <f t="shared" si="0"/>
        <v>110</v>
      </c>
    </row>
    <row r="36" spans="1:7" x14ac:dyDescent="0.3">
      <c r="A36" s="2" t="s">
        <v>36</v>
      </c>
      <c r="B36" s="7"/>
      <c r="C36" s="7"/>
      <c r="D36" s="7"/>
      <c r="E36" s="7"/>
      <c r="F36" s="8">
        <f>100</f>
        <v>100</v>
      </c>
      <c r="G36" s="8">
        <f t="shared" si="0"/>
        <v>100</v>
      </c>
    </row>
    <row r="37" spans="1:7" x14ac:dyDescent="0.3">
      <c r="A37" s="2" t="s">
        <v>37</v>
      </c>
      <c r="B37" s="7"/>
      <c r="C37" s="7"/>
      <c r="D37" s="7"/>
      <c r="E37" s="7"/>
      <c r="F37" s="8">
        <f>0</f>
        <v>0</v>
      </c>
      <c r="G37" s="8">
        <f t="shared" si="0"/>
        <v>0</v>
      </c>
    </row>
    <row r="38" spans="1:7" x14ac:dyDescent="0.3">
      <c r="A38" s="2" t="s">
        <v>38</v>
      </c>
      <c r="B38" s="7"/>
      <c r="C38" s="7"/>
      <c r="D38" s="7"/>
      <c r="E38" s="7"/>
      <c r="F38" s="8">
        <f>0</f>
        <v>0</v>
      </c>
      <c r="G38" s="8">
        <f t="shared" ref="G38:G69" si="1">((((B38)+(C38))+(D38))+(E38))+(F38)</f>
        <v>0</v>
      </c>
    </row>
    <row r="39" spans="1:7" x14ac:dyDescent="0.3">
      <c r="A39" s="2" t="s">
        <v>39</v>
      </c>
      <c r="B39" s="7"/>
      <c r="C39" s="7"/>
      <c r="D39" s="7"/>
      <c r="E39" s="7"/>
      <c r="F39" s="8">
        <f>0</f>
        <v>0</v>
      </c>
      <c r="G39" s="8">
        <f t="shared" si="1"/>
        <v>0</v>
      </c>
    </row>
    <row r="40" spans="1:7" x14ac:dyDescent="0.3">
      <c r="A40" s="2" t="s">
        <v>40</v>
      </c>
      <c r="B40" s="7"/>
      <c r="C40" s="8">
        <f>110</f>
        <v>110</v>
      </c>
      <c r="D40" s="7"/>
      <c r="E40" s="7"/>
      <c r="F40" s="7"/>
      <c r="G40" s="8">
        <f t="shared" si="1"/>
        <v>110</v>
      </c>
    </row>
    <row r="41" spans="1:7" x14ac:dyDescent="0.3">
      <c r="A41" s="2" t="s">
        <v>41</v>
      </c>
      <c r="B41" s="8">
        <f>85</f>
        <v>85</v>
      </c>
      <c r="C41" s="8">
        <f>85</f>
        <v>85</v>
      </c>
      <c r="D41" s="7"/>
      <c r="E41" s="8">
        <f>170</f>
        <v>170</v>
      </c>
      <c r="F41" s="8">
        <f>505</f>
        <v>505</v>
      </c>
      <c r="G41" s="8">
        <f t="shared" si="1"/>
        <v>845</v>
      </c>
    </row>
    <row r="42" spans="1:7" x14ac:dyDescent="0.3">
      <c r="A42" s="2" t="s">
        <v>42</v>
      </c>
      <c r="B42" s="7"/>
      <c r="C42" s="7"/>
      <c r="D42" s="7"/>
      <c r="E42" s="7"/>
      <c r="F42" s="8">
        <f>0</f>
        <v>0</v>
      </c>
      <c r="G42" s="8">
        <f t="shared" si="1"/>
        <v>0</v>
      </c>
    </row>
    <row r="43" spans="1:7" x14ac:dyDescent="0.3">
      <c r="A43" s="2" t="s">
        <v>43</v>
      </c>
      <c r="B43" s="7"/>
      <c r="C43" s="7"/>
      <c r="D43" s="7"/>
      <c r="E43" s="7"/>
      <c r="F43" s="8">
        <f>100</f>
        <v>100</v>
      </c>
      <c r="G43" s="8">
        <f t="shared" si="1"/>
        <v>100</v>
      </c>
    </row>
    <row r="44" spans="1:7" x14ac:dyDescent="0.3">
      <c r="A44" s="2" t="s">
        <v>44</v>
      </c>
      <c r="B44" s="7"/>
      <c r="C44" s="7"/>
      <c r="D44" s="7"/>
      <c r="E44" s="7"/>
      <c r="F44" s="8">
        <f>0</f>
        <v>0</v>
      </c>
      <c r="G44" s="8">
        <f t="shared" si="1"/>
        <v>0</v>
      </c>
    </row>
    <row r="45" spans="1:7" x14ac:dyDescent="0.3">
      <c r="A45" s="2" t="s">
        <v>45</v>
      </c>
      <c r="B45" s="7"/>
      <c r="C45" s="7"/>
      <c r="D45" s="7"/>
      <c r="E45" s="8">
        <f>85</f>
        <v>85</v>
      </c>
      <c r="F45" s="8">
        <f>-125</f>
        <v>-125</v>
      </c>
      <c r="G45" s="8">
        <f t="shared" si="1"/>
        <v>-40</v>
      </c>
    </row>
    <row r="46" spans="1:7" x14ac:dyDescent="0.3">
      <c r="A46" s="2" t="s">
        <v>46</v>
      </c>
      <c r="B46" s="7"/>
      <c r="C46" s="8">
        <f>55</f>
        <v>55</v>
      </c>
      <c r="D46" s="7"/>
      <c r="E46" s="7"/>
      <c r="F46" s="8">
        <f>210</f>
        <v>210</v>
      </c>
      <c r="G46" s="8">
        <f t="shared" si="1"/>
        <v>265</v>
      </c>
    </row>
    <row r="47" spans="1:7" x14ac:dyDescent="0.3">
      <c r="A47" s="2" t="s">
        <v>47</v>
      </c>
      <c r="B47" s="7"/>
      <c r="C47" s="7"/>
      <c r="D47" s="7"/>
      <c r="E47" s="7"/>
      <c r="F47" s="8">
        <f>320</f>
        <v>320</v>
      </c>
      <c r="G47" s="8">
        <f t="shared" si="1"/>
        <v>320</v>
      </c>
    </row>
    <row r="48" spans="1:7" x14ac:dyDescent="0.3">
      <c r="A48" s="2" t="s">
        <v>48</v>
      </c>
      <c r="B48" s="7"/>
      <c r="C48" s="7"/>
      <c r="D48" s="7"/>
      <c r="E48" s="7"/>
      <c r="F48" s="8">
        <f>55</f>
        <v>55</v>
      </c>
      <c r="G48" s="8">
        <f t="shared" si="1"/>
        <v>55</v>
      </c>
    </row>
    <row r="49" spans="1:7" x14ac:dyDescent="0.3">
      <c r="A49" s="2" t="s">
        <v>49</v>
      </c>
      <c r="B49" s="8">
        <f>27.5</f>
        <v>27.5</v>
      </c>
      <c r="C49" s="8">
        <f>27.5</f>
        <v>27.5</v>
      </c>
      <c r="D49" s="7"/>
      <c r="E49" s="8">
        <f>55</f>
        <v>55</v>
      </c>
      <c r="F49" s="8">
        <f>110</f>
        <v>110</v>
      </c>
      <c r="G49" s="8">
        <f t="shared" si="1"/>
        <v>220</v>
      </c>
    </row>
    <row r="50" spans="1:7" x14ac:dyDescent="0.3">
      <c r="A50" s="2" t="s">
        <v>50</v>
      </c>
      <c r="B50" s="8">
        <f>85</f>
        <v>85</v>
      </c>
      <c r="C50" s="8">
        <f>85</f>
        <v>85</v>
      </c>
      <c r="D50" s="7"/>
      <c r="E50" s="7"/>
      <c r="F50" s="8">
        <f>-30</f>
        <v>-30</v>
      </c>
      <c r="G50" s="8">
        <f t="shared" si="1"/>
        <v>140</v>
      </c>
    </row>
    <row r="51" spans="1:7" x14ac:dyDescent="0.3">
      <c r="A51" s="2" t="s">
        <v>51</v>
      </c>
      <c r="B51" s="7"/>
      <c r="C51" s="8">
        <f>85</f>
        <v>85</v>
      </c>
      <c r="D51" s="7"/>
      <c r="E51" s="8">
        <f>85</f>
        <v>85</v>
      </c>
      <c r="F51" s="8">
        <f>100</f>
        <v>100</v>
      </c>
      <c r="G51" s="8">
        <f t="shared" si="1"/>
        <v>270</v>
      </c>
    </row>
    <row r="52" spans="1:7" x14ac:dyDescent="0.3">
      <c r="A52" s="2" t="s">
        <v>52</v>
      </c>
      <c r="B52" s="8">
        <f>110</f>
        <v>110</v>
      </c>
      <c r="C52" s="8">
        <f>110</f>
        <v>110</v>
      </c>
      <c r="D52" s="7"/>
      <c r="E52" s="7"/>
      <c r="F52" s="8">
        <f>760</f>
        <v>760</v>
      </c>
      <c r="G52" s="8">
        <f t="shared" si="1"/>
        <v>980</v>
      </c>
    </row>
    <row r="53" spans="1:7" x14ac:dyDescent="0.3">
      <c r="A53" s="2" t="s">
        <v>53</v>
      </c>
      <c r="B53" s="8">
        <f>55</f>
        <v>55</v>
      </c>
      <c r="C53" s="8">
        <f>110</f>
        <v>110</v>
      </c>
      <c r="D53" s="7"/>
      <c r="E53" s="8">
        <f>-20</f>
        <v>-20</v>
      </c>
      <c r="F53" s="7"/>
      <c r="G53" s="8">
        <f t="shared" si="1"/>
        <v>145</v>
      </c>
    </row>
    <row r="54" spans="1:7" x14ac:dyDescent="0.3">
      <c r="A54" s="2" t="s">
        <v>54</v>
      </c>
      <c r="B54" s="8">
        <f>85</f>
        <v>85</v>
      </c>
      <c r="C54" s="8">
        <f>85</f>
        <v>85</v>
      </c>
      <c r="D54" s="7"/>
      <c r="E54" s="8">
        <f>170</f>
        <v>170</v>
      </c>
      <c r="F54" s="8">
        <f>370</f>
        <v>370</v>
      </c>
      <c r="G54" s="8">
        <f t="shared" si="1"/>
        <v>710</v>
      </c>
    </row>
    <row r="55" spans="1:7" x14ac:dyDescent="0.3">
      <c r="A55" s="2" t="s">
        <v>55</v>
      </c>
      <c r="B55" s="7"/>
      <c r="C55" s="7"/>
      <c r="D55" s="7"/>
      <c r="E55" s="8">
        <f>170</f>
        <v>170</v>
      </c>
      <c r="F55" s="8">
        <f>60</f>
        <v>60</v>
      </c>
      <c r="G55" s="8">
        <f t="shared" si="1"/>
        <v>230</v>
      </c>
    </row>
    <row r="56" spans="1:7" x14ac:dyDescent="0.3">
      <c r="A56" s="2" t="s">
        <v>56</v>
      </c>
      <c r="B56" s="7"/>
      <c r="C56" s="7"/>
      <c r="D56" s="7"/>
      <c r="E56" s="7"/>
      <c r="F56" s="8">
        <f>0</f>
        <v>0</v>
      </c>
      <c r="G56" s="8">
        <f t="shared" si="1"/>
        <v>0</v>
      </c>
    </row>
    <row r="57" spans="1:7" x14ac:dyDescent="0.3">
      <c r="A57" s="2" t="s">
        <v>57</v>
      </c>
      <c r="B57" s="8">
        <f>110</f>
        <v>110</v>
      </c>
      <c r="C57" s="8">
        <f>110</f>
        <v>110</v>
      </c>
      <c r="D57" s="7"/>
      <c r="E57" s="8">
        <f>220</f>
        <v>220</v>
      </c>
      <c r="F57" s="8">
        <f>1100</f>
        <v>1100</v>
      </c>
      <c r="G57" s="8">
        <f t="shared" si="1"/>
        <v>1540</v>
      </c>
    </row>
    <row r="58" spans="1:7" x14ac:dyDescent="0.3">
      <c r="A58" s="2" t="s">
        <v>58</v>
      </c>
      <c r="B58" s="7"/>
      <c r="C58" s="7"/>
      <c r="D58" s="7"/>
      <c r="E58" s="7"/>
      <c r="F58" s="8">
        <f>-10</f>
        <v>-10</v>
      </c>
      <c r="G58" s="8">
        <f t="shared" si="1"/>
        <v>-10</v>
      </c>
    </row>
    <row r="59" spans="1:7" x14ac:dyDescent="0.3">
      <c r="A59" s="2" t="s">
        <v>59</v>
      </c>
      <c r="B59" s="7"/>
      <c r="C59" s="7"/>
      <c r="D59" s="7"/>
      <c r="E59" s="7"/>
      <c r="F59" s="8">
        <f>110</f>
        <v>110</v>
      </c>
      <c r="G59" s="8">
        <f t="shared" si="1"/>
        <v>110</v>
      </c>
    </row>
    <row r="60" spans="1:7" x14ac:dyDescent="0.3">
      <c r="A60" s="2" t="s">
        <v>60</v>
      </c>
      <c r="B60" s="7"/>
      <c r="C60" s="7"/>
      <c r="D60" s="7"/>
      <c r="E60" s="7"/>
      <c r="F60" s="8">
        <f>0</f>
        <v>0</v>
      </c>
      <c r="G60" s="8">
        <f t="shared" si="1"/>
        <v>0</v>
      </c>
    </row>
    <row r="61" spans="1:7" x14ac:dyDescent="0.3">
      <c r="A61" s="2" t="s">
        <v>61</v>
      </c>
      <c r="B61" s="7"/>
      <c r="C61" s="7"/>
      <c r="D61" s="7"/>
      <c r="E61" s="7"/>
      <c r="F61" s="8">
        <f>425</f>
        <v>425</v>
      </c>
      <c r="G61" s="8">
        <f t="shared" si="1"/>
        <v>425</v>
      </c>
    </row>
    <row r="62" spans="1:7" x14ac:dyDescent="0.3">
      <c r="A62" s="2" t="s">
        <v>62</v>
      </c>
      <c r="B62" s="7"/>
      <c r="C62" s="7"/>
      <c r="D62" s="8">
        <f>-110</f>
        <v>-110</v>
      </c>
      <c r="E62" s="8">
        <f>-5.75</f>
        <v>-5.75</v>
      </c>
      <c r="F62" s="7"/>
      <c r="G62" s="8">
        <f t="shared" si="1"/>
        <v>-115.75</v>
      </c>
    </row>
    <row r="63" spans="1:7" x14ac:dyDescent="0.3">
      <c r="A63" s="2" t="s">
        <v>63</v>
      </c>
      <c r="B63" s="7"/>
      <c r="C63" s="7"/>
      <c r="D63" s="7"/>
      <c r="E63" s="7"/>
      <c r="F63" s="8">
        <f>-110</f>
        <v>-110</v>
      </c>
      <c r="G63" s="8">
        <f t="shared" si="1"/>
        <v>-110</v>
      </c>
    </row>
    <row r="64" spans="1:7" x14ac:dyDescent="0.3">
      <c r="A64" s="2" t="s">
        <v>64</v>
      </c>
      <c r="B64" s="9">
        <f>((((((((((((((((((((((((((((((((((((((((B23)+(B24))+(B25))+(B26))+(B27))+(B28))+(B29))+(B30))+(B31))+(B32))+(B33))+(B34))+(B35))+(B36))+(B37))+(B38))+(B39))+(B40))+(B41))+(B42))+(B43))+(B44))+(B45))+(B46))+(B47))+(B48))+(B49))+(B50))+(B51))+(B52))+(B53))+(B54))+(B55))+(B56))+(B57))+(B58))+(B59))+(B60))+(B61))+(B62))+(B63)</f>
        <v>642.5</v>
      </c>
      <c r="C64" s="9">
        <f>((((((((((((((((((((((((((((((((((((((((C23)+(C24))+(C25))+(C26))+(C27))+(C28))+(C29))+(C30))+(C31))+(C32))+(C33))+(C34))+(C35))+(C36))+(C37))+(C38))+(C39))+(C40))+(C41))+(C42))+(C43))+(C44))+(C45))+(C46))+(C47))+(C48))+(C49))+(C50))+(C51))+(C52))+(C53))+(C54))+(C55))+(C56))+(C57))+(C58))+(C59))+(C60))+(C61))+(C62))+(C63)</f>
        <v>1057.5</v>
      </c>
      <c r="D64" s="9">
        <f>((((((((((((((((((((((((((((((((((((((((D23)+(D24))+(D25))+(D26))+(D27))+(D28))+(D29))+(D30))+(D31))+(D32))+(D33))+(D34))+(D35))+(D36))+(D37))+(D38))+(D39))+(D40))+(D41))+(D42))+(D43))+(D44))+(D45))+(D46))+(D47))+(D48))+(D49))+(D50))+(D51))+(D52))+(D53))+(D54))+(D55))+(D56))+(D57))+(D58))+(D59))+(D60))+(D61))+(D62))+(D63)</f>
        <v>-110</v>
      </c>
      <c r="E64" s="9">
        <f>((((((((((((((((((((((((((((((((((((((((E23)+(E24))+(E25))+(E26))+(E27))+(E28))+(E29))+(E30))+(E31))+(E32))+(E33))+(E34))+(E35))+(E36))+(E37))+(E38))+(E39))+(E40))+(E41))+(E42))+(E43))+(E44))+(E45))+(E46))+(E47))+(E48))+(E49))+(E50))+(E51))+(E52))+(E53))+(E54))+(E55))+(E56))+(E57))+(E58))+(E59))+(E60))+(E61))+(E62))+(E63)</f>
        <v>1319.25</v>
      </c>
      <c r="F64" s="9">
        <f>((((((((((((((((((((((((((((((((((((((((F23)+(F24))+(F25))+(F26))+(F27))+(F28))+(F29))+(F30))+(F31))+(F32))+(F33))+(F34))+(F35))+(F36))+(F37))+(F38))+(F39))+(F40))+(F41))+(F42))+(F43))+(F44))+(F45))+(F46))+(F47))+(F48))+(F49))+(F50))+(F51))+(F52))+(F53))+(F54))+(F55))+(F56))+(F57))+(F58))+(F59))+(F60))+(F61))+(F62))+(F63)</f>
        <v>5310</v>
      </c>
      <c r="G64" s="9">
        <f t="shared" si="1"/>
        <v>8219.25</v>
      </c>
    </row>
    <row r="65" spans="1:7" x14ac:dyDescent="0.3">
      <c r="A65" s="2" t="s">
        <v>65</v>
      </c>
      <c r="B65" s="7"/>
      <c r="C65" s="7"/>
      <c r="D65" s="7"/>
      <c r="E65" s="7"/>
      <c r="F65" s="8">
        <f>0</f>
        <v>0</v>
      </c>
      <c r="G65" s="8">
        <f t="shared" si="1"/>
        <v>0</v>
      </c>
    </row>
    <row r="66" spans="1:7" x14ac:dyDescent="0.3">
      <c r="A66" s="2" t="s">
        <v>66</v>
      </c>
      <c r="B66" s="7"/>
      <c r="C66" s="7"/>
      <c r="D66" s="7"/>
      <c r="E66" s="7"/>
      <c r="F66" s="7"/>
      <c r="G66" s="8">
        <f t="shared" si="1"/>
        <v>0</v>
      </c>
    </row>
    <row r="67" spans="1:7" x14ac:dyDescent="0.3">
      <c r="A67" s="2" t="s">
        <v>67</v>
      </c>
      <c r="B67" s="8">
        <f>12313.98</f>
        <v>12313.98</v>
      </c>
      <c r="C67" s="8">
        <f>17652.49</f>
        <v>17652.490000000002</v>
      </c>
      <c r="D67" s="7"/>
      <c r="E67" s="7"/>
      <c r="F67" s="7"/>
      <c r="G67" s="8">
        <f t="shared" si="1"/>
        <v>29966.47</v>
      </c>
    </row>
    <row r="68" spans="1:7" x14ac:dyDescent="0.3">
      <c r="A68" s="2" t="s">
        <v>68</v>
      </c>
      <c r="B68" s="9">
        <f>(B66)+(B67)</f>
        <v>12313.98</v>
      </c>
      <c r="C68" s="9">
        <f>(C66)+(C67)</f>
        <v>17652.490000000002</v>
      </c>
      <c r="D68" s="9">
        <f>(D66)+(D67)</f>
        <v>0</v>
      </c>
      <c r="E68" s="9">
        <f>(E66)+(E67)</f>
        <v>0</v>
      </c>
      <c r="F68" s="9">
        <f>(F66)+(F67)</f>
        <v>0</v>
      </c>
      <c r="G68" s="9">
        <f t="shared" si="1"/>
        <v>29966.47</v>
      </c>
    </row>
    <row r="69" spans="1:7" x14ac:dyDescent="0.3">
      <c r="A69" s="2" t="s">
        <v>69</v>
      </c>
      <c r="B69" s="7"/>
      <c r="C69" s="7"/>
      <c r="D69" s="7"/>
      <c r="E69" s="7"/>
      <c r="F69" s="8">
        <f>-160374.58</f>
        <v>-160374.57999999999</v>
      </c>
      <c r="G69" s="8">
        <f t="shared" si="1"/>
        <v>-160374.57999999999</v>
      </c>
    </row>
    <row r="70" spans="1:7" x14ac:dyDescent="0.3">
      <c r="A70" s="2" t="s">
        <v>70</v>
      </c>
      <c r="B70" s="7"/>
      <c r="C70" s="7"/>
      <c r="D70" s="7"/>
      <c r="E70" s="7"/>
      <c r="F70" s="8">
        <f>-59632.93</f>
        <v>-59632.93</v>
      </c>
      <c r="G70" s="8">
        <f t="shared" ref="G70:G101" si="2">((((B70)+(C70))+(D70))+(E70))+(F70)</f>
        <v>-59632.93</v>
      </c>
    </row>
    <row r="71" spans="1:7" x14ac:dyDescent="0.3">
      <c r="A71" s="2" t="s">
        <v>71</v>
      </c>
      <c r="B71" s="8">
        <f>140467.58</f>
        <v>140467.57999999999</v>
      </c>
      <c r="C71" s="8">
        <f>-107194.89</f>
        <v>-107194.89</v>
      </c>
      <c r="D71" s="8">
        <f>42016.54</f>
        <v>42016.54</v>
      </c>
      <c r="E71" s="8">
        <f>34825.42</f>
        <v>34825.42</v>
      </c>
      <c r="F71" s="8">
        <f>513270.86</f>
        <v>513270.86</v>
      </c>
      <c r="G71" s="8">
        <f t="shared" si="2"/>
        <v>623385.51</v>
      </c>
    </row>
    <row r="72" spans="1:7" x14ac:dyDescent="0.3">
      <c r="A72" s="2" t="s">
        <v>72</v>
      </c>
      <c r="B72" s="7"/>
      <c r="C72" s="7"/>
      <c r="D72" s="7"/>
      <c r="E72" s="7"/>
      <c r="F72" s="7"/>
      <c r="G72" s="8">
        <f t="shared" si="2"/>
        <v>0</v>
      </c>
    </row>
    <row r="73" spans="1:7" x14ac:dyDescent="0.3">
      <c r="A73" s="2" t="s">
        <v>73</v>
      </c>
      <c r="B73" s="7"/>
      <c r="C73" s="8">
        <f>39999.92</f>
        <v>39999.919999999998</v>
      </c>
      <c r="D73" s="7"/>
      <c r="E73" s="7"/>
      <c r="F73" s="7"/>
      <c r="G73" s="8">
        <f t="shared" si="2"/>
        <v>39999.919999999998</v>
      </c>
    </row>
    <row r="74" spans="1:7" x14ac:dyDescent="0.3">
      <c r="A74" s="2" t="s">
        <v>74</v>
      </c>
      <c r="B74" s="9">
        <f>(B72)+(B73)</f>
        <v>0</v>
      </c>
      <c r="C74" s="9">
        <f>(C72)+(C73)</f>
        <v>39999.919999999998</v>
      </c>
      <c r="D74" s="9">
        <f>(D72)+(D73)</f>
        <v>0</v>
      </c>
      <c r="E74" s="9">
        <f>(E72)+(E73)</f>
        <v>0</v>
      </c>
      <c r="F74" s="9">
        <f>(F72)+(F73)</f>
        <v>0</v>
      </c>
      <c r="G74" s="9">
        <f t="shared" si="2"/>
        <v>39999.919999999998</v>
      </c>
    </row>
    <row r="75" spans="1:7" x14ac:dyDescent="0.3">
      <c r="A75" s="2" t="s">
        <v>75</v>
      </c>
      <c r="B75" s="7"/>
      <c r="C75" s="7"/>
      <c r="D75" s="7"/>
      <c r="E75" s="7"/>
      <c r="F75" s="8">
        <f>413.46</f>
        <v>413.46</v>
      </c>
      <c r="G75" s="8">
        <f t="shared" si="2"/>
        <v>413.46</v>
      </c>
    </row>
    <row r="76" spans="1:7" x14ac:dyDescent="0.3">
      <c r="A76" s="2" t="s">
        <v>76</v>
      </c>
      <c r="B76" s="7"/>
      <c r="C76" s="8">
        <f>-18000</f>
        <v>-18000</v>
      </c>
      <c r="D76" s="7"/>
      <c r="E76" s="7"/>
      <c r="F76" s="7"/>
      <c r="G76" s="8">
        <f t="shared" si="2"/>
        <v>-18000</v>
      </c>
    </row>
    <row r="77" spans="1:7" x14ac:dyDescent="0.3">
      <c r="A77" s="2" t="s">
        <v>77</v>
      </c>
      <c r="B77" s="8">
        <f>155195.79</f>
        <v>155195.79</v>
      </c>
      <c r="C77" s="8">
        <f>-138025.71</f>
        <v>-138025.71</v>
      </c>
      <c r="D77" s="8">
        <f>19817.71</f>
        <v>19817.71</v>
      </c>
      <c r="E77" s="8">
        <f>103567.67</f>
        <v>103567.67</v>
      </c>
      <c r="F77" s="8">
        <f>-31221.64</f>
        <v>-31221.64</v>
      </c>
      <c r="G77" s="8">
        <f t="shared" si="2"/>
        <v>109333.82000000002</v>
      </c>
    </row>
    <row r="78" spans="1:7" x14ac:dyDescent="0.3">
      <c r="A78" s="2" t="s">
        <v>78</v>
      </c>
      <c r="B78" s="7"/>
      <c r="C78" s="7"/>
      <c r="D78" s="7"/>
      <c r="E78" s="7"/>
      <c r="F78" s="7"/>
      <c r="G78" s="8">
        <f t="shared" si="2"/>
        <v>0</v>
      </c>
    </row>
    <row r="79" spans="1:7" x14ac:dyDescent="0.3">
      <c r="A79" s="2" t="s">
        <v>79</v>
      </c>
      <c r="B79" s="8">
        <f>1061.4</f>
        <v>1061.4000000000001</v>
      </c>
      <c r="C79" s="7"/>
      <c r="D79" s="7"/>
      <c r="E79" s="8">
        <f>796.05</f>
        <v>796.05</v>
      </c>
      <c r="F79" s="7"/>
      <c r="G79" s="8">
        <f t="shared" si="2"/>
        <v>1857.45</v>
      </c>
    </row>
    <row r="80" spans="1:7" x14ac:dyDescent="0.3">
      <c r="A80" s="2" t="s">
        <v>80</v>
      </c>
      <c r="B80" s="9">
        <f>(B78)+(B79)</f>
        <v>1061.4000000000001</v>
      </c>
      <c r="C80" s="9">
        <f>(C78)+(C79)</f>
        <v>0</v>
      </c>
      <c r="D80" s="9">
        <f>(D78)+(D79)</f>
        <v>0</v>
      </c>
      <c r="E80" s="9">
        <f>(E78)+(E79)</f>
        <v>796.05</v>
      </c>
      <c r="F80" s="9">
        <f>(F78)+(F79)</f>
        <v>0</v>
      </c>
      <c r="G80" s="9">
        <f t="shared" si="2"/>
        <v>1857.45</v>
      </c>
    </row>
    <row r="81" spans="1:7" x14ac:dyDescent="0.3">
      <c r="A81" s="2" t="s">
        <v>81</v>
      </c>
      <c r="B81" s="8">
        <f>90000</f>
        <v>90000</v>
      </c>
      <c r="C81" s="7"/>
      <c r="D81" s="8">
        <f>-22500</f>
        <v>-22500</v>
      </c>
      <c r="E81" s="7"/>
      <c r="F81" s="8">
        <f>-67500</f>
        <v>-67500</v>
      </c>
      <c r="G81" s="8">
        <f t="shared" si="2"/>
        <v>0</v>
      </c>
    </row>
    <row r="82" spans="1:7" x14ac:dyDescent="0.3">
      <c r="A82" s="2" t="s">
        <v>82</v>
      </c>
      <c r="B82" s="7"/>
      <c r="C82" s="7"/>
      <c r="D82" s="7"/>
      <c r="E82" s="7"/>
      <c r="F82" s="7"/>
      <c r="G82" s="8">
        <f t="shared" si="2"/>
        <v>0</v>
      </c>
    </row>
    <row r="83" spans="1:7" x14ac:dyDescent="0.3">
      <c r="A83" s="2" t="s">
        <v>83</v>
      </c>
      <c r="B83" s="7"/>
      <c r="C83" s="7"/>
      <c r="D83" s="7"/>
      <c r="E83" s="7"/>
      <c r="F83" s="7"/>
      <c r="G83" s="8">
        <f t="shared" si="2"/>
        <v>0</v>
      </c>
    </row>
    <row r="84" spans="1:7" x14ac:dyDescent="0.3">
      <c r="A84" s="2" t="s">
        <v>84</v>
      </c>
      <c r="B84" s="7"/>
      <c r="C84" s="7"/>
      <c r="D84" s="7"/>
      <c r="E84" s="7"/>
      <c r="F84" s="8">
        <f>0</f>
        <v>0</v>
      </c>
      <c r="G84" s="8">
        <f t="shared" si="2"/>
        <v>0</v>
      </c>
    </row>
    <row r="85" spans="1:7" x14ac:dyDescent="0.3">
      <c r="A85" s="2" t="s">
        <v>85</v>
      </c>
      <c r="B85" s="9">
        <f>(B83)+(B84)</f>
        <v>0</v>
      </c>
      <c r="C85" s="9">
        <f>(C83)+(C84)</f>
        <v>0</v>
      </c>
      <c r="D85" s="9">
        <f>(D83)+(D84)</f>
        <v>0</v>
      </c>
      <c r="E85" s="9">
        <f>(E83)+(E84)</f>
        <v>0</v>
      </c>
      <c r="F85" s="9">
        <f>(F83)+(F84)</f>
        <v>0</v>
      </c>
      <c r="G85" s="9">
        <f t="shared" si="2"/>
        <v>0</v>
      </c>
    </row>
    <row r="86" spans="1:7" x14ac:dyDescent="0.3">
      <c r="A86" s="2" t="s">
        <v>86</v>
      </c>
      <c r="B86" s="8">
        <f>10881.66</f>
        <v>10881.66</v>
      </c>
      <c r="C86" s="7"/>
      <c r="D86" s="7"/>
      <c r="E86" s="7"/>
      <c r="F86" s="7"/>
      <c r="G86" s="8">
        <f t="shared" si="2"/>
        <v>10881.66</v>
      </c>
    </row>
    <row r="87" spans="1:7" x14ac:dyDescent="0.3">
      <c r="A87" s="2" t="s">
        <v>87</v>
      </c>
      <c r="B87" s="8">
        <f>15471.62</f>
        <v>15471.62</v>
      </c>
      <c r="C87" s="7"/>
      <c r="D87" s="7"/>
      <c r="E87" s="7"/>
      <c r="F87" s="7"/>
      <c r="G87" s="8">
        <f t="shared" si="2"/>
        <v>15471.62</v>
      </c>
    </row>
    <row r="88" spans="1:7" x14ac:dyDescent="0.3">
      <c r="A88" s="2" t="s">
        <v>88</v>
      </c>
      <c r="B88" s="8">
        <f>7559.07</f>
        <v>7559.07</v>
      </c>
      <c r="C88" s="7"/>
      <c r="D88" s="7"/>
      <c r="E88" s="7"/>
      <c r="F88" s="7"/>
      <c r="G88" s="8">
        <f t="shared" si="2"/>
        <v>7559.07</v>
      </c>
    </row>
    <row r="89" spans="1:7" x14ac:dyDescent="0.3">
      <c r="A89" s="2" t="s">
        <v>89</v>
      </c>
      <c r="B89" s="8">
        <f>5775</f>
        <v>5775</v>
      </c>
      <c r="C89" s="7"/>
      <c r="D89" s="7"/>
      <c r="E89" s="7"/>
      <c r="F89" s="7"/>
      <c r="G89" s="8">
        <f t="shared" si="2"/>
        <v>5775</v>
      </c>
    </row>
    <row r="90" spans="1:7" x14ac:dyDescent="0.3">
      <c r="A90" s="2" t="s">
        <v>90</v>
      </c>
      <c r="B90" s="8">
        <f>1400</f>
        <v>1400</v>
      </c>
      <c r="C90" s="7"/>
      <c r="D90" s="7"/>
      <c r="E90" s="7"/>
      <c r="F90" s="7"/>
      <c r="G90" s="8">
        <f t="shared" si="2"/>
        <v>1400</v>
      </c>
    </row>
    <row r="91" spans="1:7" x14ac:dyDescent="0.3">
      <c r="A91" s="2" t="s">
        <v>91</v>
      </c>
      <c r="B91" s="8">
        <f>3207.56</f>
        <v>3207.56</v>
      </c>
      <c r="C91" s="7"/>
      <c r="D91" s="7"/>
      <c r="E91" s="7"/>
      <c r="F91" s="7"/>
      <c r="G91" s="8">
        <f t="shared" si="2"/>
        <v>3207.56</v>
      </c>
    </row>
    <row r="92" spans="1:7" x14ac:dyDescent="0.3">
      <c r="A92" s="2" t="s">
        <v>92</v>
      </c>
      <c r="B92" s="8">
        <f>1518.24</f>
        <v>1518.24</v>
      </c>
      <c r="C92" s="7"/>
      <c r="D92" s="7"/>
      <c r="E92" s="7"/>
      <c r="F92" s="7"/>
      <c r="G92" s="8">
        <f t="shared" si="2"/>
        <v>1518.24</v>
      </c>
    </row>
    <row r="93" spans="1:7" x14ac:dyDescent="0.3">
      <c r="A93" s="2" t="s">
        <v>93</v>
      </c>
      <c r="B93" s="8">
        <f>1814.52</f>
        <v>1814.52</v>
      </c>
      <c r="C93" s="7"/>
      <c r="D93" s="7"/>
      <c r="E93" s="8">
        <f>-870</f>
        <v>-870</v>
      </c>
      <c r="F93" s="7"/>
      <c r="G93" s="8">
        <f t="shared" si="2"/>
        <v>944.52</v>
      </c>
    </row>
    <row r="94" spans="1:7" x14ac:dyDescent="0.3">
      <c r="A94" s="2" t="s">
        <v>94</v>
      </c>
      <c r="B94" s="8">
        <f>1600</f>
        <v>1600</v>
      </c>
      <c r="C94" s="7"/>
      <c r="D94" s="7"/>
      <c r="E94" s="7"/>
      <c r="F94" s="7"/>
      <c r="G94" s="8">
        <f t="shared" si="2"/>
        <v>1600</v>
      </c>
    </row>
    <row r="95" spans="1:7" x14ac:dyDescent="0.3">
      <c r="A95" s="2" t="s">
        <v>95</v>
      </c>
      <c r="B95" s="8">
        <f>926.29</f>
        <v>926.29</v>
      </c>
      <c r="C95" s="7"/>
      <c r="D95" s="7"/>
      <c r="E95" s="7"/>
      <c r="F95" s="7"/>
      <c r="G95" s="8">
        <f t="shared" si="2"/>
        <v>926.29</v>
      </c>
    </row>
    <row r="96" spans="1:7" x14ac:dyDescent="0.3">
      <c r="A96" s="2" t="s">
        <v>96</v>
      </c>
      <c r="B96" s="8">
        <f>3000</f>
        <v>3000</v>
      </c>
      <c r="C96" s="7"/>
      <c r="D96" s="7"/>
      <c r="E96" s="7"/>
      <c r="F96" s="7"/>
      <c r="G96" s="8">
        <f t="shared" si="2"/>
        <v>3000</v>
      </c>
    </row>
    <row r="97" spans="1:7" x14ac:dyDescent="0.3">
      <c r="A97" s="2" t="s">
        <v>97</v>
      </c>
      <c r="B97" s="8">
        <f>1550</f>
        <v>1550</v>
      </c>
      <c r="C97" s="7"/>
      <c r="D97" s="7"/>
      <c r="E97" s="7"/>
      <c r="F97" s="7"/>
      <c r="G97" s="8">
        <f t="shared" si="2"/>
        <v>1550</v>
      </c>
    </row>
    <row r="98" spans="1:7" x14ac:dyDescent="0.3">
      <c r="A98" s="2" t="s">
        <v>98</v>
      </c>
      <c r="B98" s="8">
        <f>3822.56</f>
        <v>3822.56</v>
      </c>
      <c r="C98" s="7"/>
      <c r="D98" s="7"/>
      <c r="E98" s="7"/>
      <c r="F98" s="7"/>
      <c r="G98" s="8">
        <f t="shared" si="2"/>
        <v>3822.56</v>
      </c>
    </row>
    <row r="99" spans="1:7" x14ac:dyDescent="0.3">
      <c r="A99" s="2" t="s">
        <v>99</v>
      </c>
      <c r="B99" s="8">
        <f>2400</f>
        <v>2400</v>
      </c>
      <c r="C99" s="7"/>
      <c r="D99" s="7"/>
      <c r="E99" s="7"/>
      <c r="F99" s="7"/>
      <c r="G99" s="8">
        <f t="shared" si="2"/>
        <v>2400</v>
      </c>
    </row>
    <row r="100" spans="1:7" x14ac:dyDescent="0.3">
      <c r="A100" s="2" t="s">
        <v>100</v>
      </c>
      <c r="B100" s="9">
        <f>((((((((((B89)+(B90))+(B91))+(B92))+(B93))+(B94))+(B95))+(B96))+(B97))+(B98))+(B99)</f>
        <v>27014.170000000002</v>
      </c>
      <c r="C100" s="9">
        <f>((((((((((C89)+(C90))+(C91))+(C92))+(C93))+(C94))+(C95))+(C96))+(C97))+(C98))+(C99)</f>
        <v>0</v>
      </c>
      <c r="D100" s="9">
        <f>((((((((((D89)+(D90))+(D91))+(D92))+(D93))+(D94))+(D95))+(D96))+(D97))+(D98))+(D99)</f>
        <v>0</v>
      </c>
      <c r="E100" s="9">
        <f>((((((((((E89)+(E90))+(E91))+(E92))+(E93))+(E94))+(E95))+(E96))+(E97))+(E98))+(E99)</f>
        <v>-870</v>
      </c>
      <c r="F100" s="9">
        <f>((((((((((F89)+(F90))+(F91))+(F92))+(F93))+(F94))+(F95))+(F96))+(F97))+(F98))+(F99)</f>
        <v>0</v>
      </c>
      <c r="G100" s="9">
        <f t="shared" si="2"/>
        <v>26144.170000000002</v>
      </c>
    </row>
    <row r="101" spans="1:7" x14ac:dyDescent="0.3">
      <c r="A101" s="2" t="s">
        <v>101</v>
      </c>
      <c r="B101" s="9">
        <f>(((((B82)+(B85))+(B86))+(B87))+(B88))+(B100)</f>
        <v>60926.520000000004</v>
      </c>
      <c r="C101" s="9">
        <f>(((((C82)+(C85))+(C86))+(C87))+(C88))+(C100)</f>
        <v>0</v>
      </c>
      <c r="D101" s="9">
        <f>(((((D82)+(D85))+(D86))+(D87))+(D88))+(D100)</f>
        <v>0</v>
      </c>
      <c r="E101" s="9">
        <f>(((((E82)+(E85))+(E86))+(E87))+(E88))+(E100)</f>
        <v>-870</v>
      </c>
      <c r="F101" s="9">
        <f>(((((F82)+(F85))+(F86))+(F87))+(F88))+(F100)</f>
        <v>0</v>
      </c>
      <c r="G101" s="9">
        <f t="shared" si="2"/>
        <v>60056.520000000004</v>
      </c>
    </row>
    <row r="102" spans="1:7" x14ac:dyDescent="0.3">
      <c r="A102" s="2" t="s">
        <v>102</v>
      </c>
      <c r="B102" s="8">
        <f>10481.13</f>
        <v>10481.129999999999</v>
      </c>
      <c r="C102" s="7"/>
      <c r="D102" s="7"/>
      <c r="E102" s="7"/>
      <c r="F102" s="7"/>
      <c r="G102" s="8">
        <f t="shared" ref="G102:G133" si="3">((((B102)+(C102))+(D102))+(E102))+(F102)</f>
        <v>10481.129999999999</v>
      </c>
    </row>
    <row r="103" spans="1:7" x14ac:dyDescent="0.3">
      <c r="A103" s="2" t="s">
        <v>103</v>
      </c>
      <c r="B103" s="7"/>
      <c r="C103" s="7"/>
      <c r="D103" s="7"/>
      <c r="E103" s="7"/>
      <c r="F103" s="8">
        <f>0</f>
        <v>0</v>
      </c>
      <c r="G103" s="8">
        <f t="shared" si="3"/>
        <v>0</v>
      </c>
    </row>
    <row r="104" spans="1:7" x14ac:dyDescent="0.3">
      <c r="A104" s="2" t="s">
        <v>104</v>
      </c>
      <c r="B104" s="7"/>
      <c r="C104" s="7"/>
      <c r="D104" s="7"/>
      <c r="E104" s="7"/>
      <c r="F104" s="8">
        <f>0</f>
        <v>0</v>
      </c>
      <c r="G104" s="8">
        <f t="shared" si="3"/>
        <v>0</v>
      </c>
    </row>
    <row r="105" spans="1:7" x14ac:dyDescent="0.3">
      <c r="A105" s="2" t="s">
        <v>105</v>
      </c>
      <c r="B105" s="7"/>
      <c r="C105" s="7"/>
      <c r="D105" s="7"/>
      <c r="E105" s="7"/>
      <c r="F105" s="8">
        <f>0</f>
        <v>0</v>
      </c>
      <c r="G105" s="8">
        <f t="shared" si="3"/>
        <v>0</v>
      </c>
    </row>
    <row r="106" spans="1:7" x14ac:dyDescent="0.3">
      <c r="A106" s="2" t="s">
        <v>106</v>
      </c>
      <c r="B106" s="8">
        <f>150</f>
        <v>150</v>
      </c>
      <c r="C106" s="7"/>
      <c r="D106" s="7"/>
      <c r="E106" s="7"/>
      <c r="F106" s="7"/>
      <c r="G106" s="8">
        <f t="shared" si="3"/>
        <v>150</v>
      </c>
    </row>
    <row r="107" spans="1:7" x14ac:dyDescent="0.3">
      <c r="A107" s="2" t="s">
        <v>107</v>
      </c>
      <c r="B107" s="7"/>
      <c r="C107" s="8">
        <f>18000</f>
        <v>18000</v>
      </c>
      <c r="D107" s="7"/>
      <c r="E107" s="7"/>
      <c r="F107" s="7"/>
      <c r="G107" s="8">
        <f t="shared" si="3"/>
        <v>18000</v>
      </c>
    </row>
    <row r="108" spans="1:7" x14ac:dyDescent="0.3">
      <c r="A108" s="2" t="s">
        <v>108</v>
      </c>
      <c r="B108" s="7"/>
      <c r="C108" s="7"/>
      <c r="D108" s="7"/>
      <c r="E108" s="7"/>
      <c r="F108" s="7"/>
      <c r="G108" s="8">
        <f t="shared" si="3"/>
        <v>0</v>
      </c>
    </row>
    <row r="109" spans="1:7" x14ac:dyDescent="0.3">
      <c r="A109" s="2" t="s">
        <v>109</v>
      </c>
      <c r="B109" s="7"/>
      <c r="C109" s="7"/>
      <c r="D109" s="7"/>
      <c r="E109" s="7"/>
      <c r="F109" s="8">
        <f>0</f>
        <v>0</v>
      </c>
      <c r="G109" s="8">
        <f t="shared" si="3"/>
        <v>0</v>
      </c>
    </row>
    <row r="110" spans="1:7" x14ac:dyDescent="0.3">
      <c r="A110" s="2" t="s">
        <v>110</v>
      </c>
      <c r="B110" s="9">
        <f>(B108)+(B109)</f>
        <v>0</v>
      </c>
      <c r="C110" s="9">
        <f>(C108)+(C109)</f>
        <v>0</v>
      </c>
      <c r="D110" s="9">
        <f>(D108)+(D109)</f>
        <v>0</v>
      </c>
      <c r="E110" s="9">
        <f>(E108)+(E109)</f>
        <v>0</v>
      </c>
      <c r="F110" s="9">
        <f>(F108)+(F109)</f>
        <v>0</v>
      </c>
      <c r="G110" s="9">
        <f t="shared" si="3"/>
        <v>0</v>
      </c>
    </row>
    <row r="111" spans="1:7" x14ac:dyDescent="0.3">
      <c r="A111" s="2" t="s">
        <v>111</v>
      </c>
      <c r="B111" s="7"/>
      <c r="C111" s="7"/>
      <c r="D111" s="7"/>
      <c r="E111" s="7"/>
      <c r="F111" s="8">
        <f>170000</f>
        <v>170000</v>
      </c>
      <c r="G111" s="8">
        <f t="shared" si="3"/>
        <v>170000</v>
      </c>
    </row>
    <row r="112" spans="1:7" x14ac:dyDescent="0.3">
      <c r="A112" s="2" t="s">
        <v>112</v>
      </c>
      <c r="B112" s="7"/>
      <c r="C112" s="7"/>
      <c r="D112" s="7"/>
      <c r="E112" s="7"/>
      <c r="F112" s="8">
        <f>0</f>
        <v>0</v>
      </c>
      <c r="G112" s="8">
        <f t="shared" si="3"/>
        <v>0</v>
      </c>
    </row>
    <row r="113" spans="1:7" x14ac:dyDescent="0.3">
      <c r="A113" s="2" t="s">
        <v>113</v>
      </c>
      <c r="B113" s="8">
        <f>11128.25</f>
        <v>11128.25</v>
      </c>
      <c r="C113" s="7"/>
      <c r="D113" s="7"/>
      <c r="E113" s="7"/>
      <c r="F113" s="7"/>
      <c r="G113" s="8">
        <f t="shared" si="3"/>
        <v>11128.25</v>
      </c>
    </row>
    <row r="114" spans="1:7" x14ac:dyDescent="0.3">
      <c r="A114" s="2" t="s">
        <v>114</v>
      </c>
      <c r="B114" s="9">
        <f>(B112)+(B113)</f>
        <v>11128.25</v>
      </c>
      <c r="C114" s="9">
        <f>(C112)+(C113)</f>
        <v>0</v>
      </c>
      <c r="D114" s="9">
        <f>(D112)+(D113)</f>
        <v>0</v>
      </c>
      <c r="E114" s="9">
        <f>(E112)+(E113)</f>
        <v>0</v>
      </c>
      <c r="F114" s="9">
        <f>(F112)+(F113)</f>
        <v>0</v>
      </c>
      <c r="G114" s="9">
        <f t="shared" si="3"/>
        <v>11128.25</v>
      </c>
    </row>
    <row r="115" spans="1:7" x14ac:dyDescent="0.3">
      <c r="A115" s="2" t="s">
        <v>115</v>
      </c>
      <c r="B115" s="7"/>
      <c r="C115" s="8">
        <f>500</f>
        <v>500</v>
      </c>
      <c r="D115" s="7"/>
      <c r="E115" s="7"/>
      <c r="F115" s="7"/>
      <c r="G115" s="8">
        <f t="shared" si="3"/>
        <v>500</v>
      </c>
    </row>
    <row r="116" spans="1:7" x14ac:dyDescent="0.3">
      <c r="A116" s="2" t="s">
        <v>116</v>
      </c>
      <c r="B116" s="7"/>
      <c r="C116" s="7"/>
      <c r="D116" s="7"/>
      <c r="E116" s="7"/>
      <c r="F116" s="7"/>
      <c r="G116" s="8">
        <f t="shared" si="3"/>
        <v>0</v>
      </c>
    </row>
    <row r="117" spans="1:7" x14ac:dyDescent="0.3">
      <c r="A117" s="2" t="s">
        <v>117</v>
      </c>
      <c r="B117" s="8">
        <f>99500</f>
        <v>99500</v>
      </c>
      <c r="C117" s="8">
        <f>-7500</f>
        <v>-7500</v>
      </c>
      <c r="D117" s="8">
        <f>-7500</f>
        <v>-7500</v>
      </c>
      <c r="E117" s="8">
        <f>-7500</f>
        <v>-7500</v>
      </c>
      <c r="F117" s="8">
        <f>-69499.92</f>
        <v>-69499.92</v>
      </c>
      <c r="G117" s="8">
        <f t="shared" si="3"/>
        <v>7500.0800000000017</v>
      </c>
    </row>
    <row r="118" spans="1:7" x14ac:dyDescent="0.3">
      <c r="A118" s="2" t="s">
        <v>118</v>
      </c>
      <c r="B118" s="9">
        <f>(B116)+(B117)</f>
        <v>99500</v>
      </c>
      <c r="C118" s="9">
        <f>(C116)+(C117)</f>
        <v>-7500</v>
      </c>
      <c r="D118" s="9">
        <f>(D116)+(D117)</f>
        <v>-7500</v>
      </c>
      <c r="E118" s="9">
        <f>(E116)+(E117)</f>
        <v>-7500</v>
      </c>
      <c r="F118" s="9">
        <f>(F116)+(F117)</f>
        <v>-69499.92</v>
      </c>
      <c r="G118" s="9">
        <f t="shared" si="3"/>
        <v>7500.0800000000017</v>
      </c>
    </row>
    <row r="119" spans="1:7" x14ac:dyDescent="0.3">
      <c r="A119" s="2" t="s">
        <v>119</v>
      </c>
      <c r="B119" s="7"/>
      <c r="C119" s="7"/>
      <c r="D119" s="7"/>
      <c r="E119" s="7"/>
      <c r="F119" s="8">
        <f>0</f>
        <v>0</v>
      </c>
      <c r="G119" s="8">
        <f t="shared" si="3"/>
        <v>0</v>
      </c>
    </row>
    <row r="120" spans="1:7" x14ac:dyDescent="0.3">
      <c r="A120" s="2" t="s">
        <v>120</v>
      </c>
      <c r="B120" s="8">
        <f>2677.83</f>
        <v>2677.83</v>
      </c>
      <c r="C120" s="8">
        <f>-12580.04</f>
        <v>-12580.04</v>
      </c>
      <c r="D120" s="8">
        <f>1828.79</f>
        <v>1828.79</v>
      </c>
      <c r="E120" s="8">
        <f>2677.83</f>
        <v>2677.83</v>
      </c>
      <c r="F120" s="8">
        <f>9556.35</f>
        <v>9556.35</v>
      </c>
      <c r="G120" s="8">
        <f t="shared" si="3"/>
        <v>4160.7599999999993</v>
      </c>
    </row>
    <row r="121" spans="1:7" x14ac:dyDescent="0.3">
      <c r="A121" s="2" t="s">
        <v>121</v>
      </c>
      <c r="B121" s="7"/>
      <c r="C121" s="7"/>
      <c r="D121" s="7"/>
      <c r="E121" s="7"/>
      <c r="F121" s="7"/>
      <c r="G121" s="8">
        <f t="shared" si="3"/>
        <v>0</v>
      </c>
    </row>
    <row r="122" spans="1:7" x14ac:dyDescent="0.3">
      <c r="A122" s="2" t="s">
        <v>122</v>
      </c>
      <c r="B122" s="7"/>
      <c r="C122" s="7"/>
      <c r="D122" s="7"/>
      <c r="E122" s="7"/>
      <c r="F122" s="8">
        <f>-70</f>
        <v>-70</v>
      </c>
      <c r="G122" s="8">
        <f t="shared" si="3"/>
        <v>-70</v>
      </c>
    </row>
    <row r="123" spans="1:7" x14ac:dyDescent="0.3">
      <c r="A123" s="2" t="s">
        <v>123</v>
      </c>
      <c r="B123" s="7"/>
      <c r="C123" s="7"/>
      <c r="D123" s="7"/>
      <c r="E123" s="7"/>
      <c r="F123" s="8">
        <f>-182.5</f>
        <v>-182.5</v>
      </c>
      <c r="G123" s="8">
        <f t="shared" si="3"/>
        <v>-182.5</v>
      </c>
    </row>
    <row r="124" spans="1:7" x14ac:dyDescent="0.3">
      <c r="A124" s="2" t="s">
        <v>124</v>
      </c>
      <c r="B124" s="9">
        <f>((B121)+(B122))+(B123)</f>
        <v>0</v>
      </c>
      <c r="C124" s="9">
        <f>((C121)+(C122))+(C123)</f>
        <v>0</v>
      </c>
      <c r="D124" s="9">
        <f>((D121)+(D122))+(D123)</f>
        <v>0</v>
      </c>
      <c r="E124" s="9">
        <f>((E121)+(E122))+(E123)</f>
        <v>0</v>
      </c>
      <c r="F124" s="9">
        <f>((F121)+(F122))+(F123)</f>
        <v>-252.5</v>
      </c>
      <c r="G124" s="9">
        <f t="shared" si="3"/>
        <v>-252.5</v>
      </c>
    </row>
    <row r="125" spans="1:7" x14ac:dyDescent="0.3">
      <c r="A125" s="2" t="s">
        <v>125</v>
      </c>
      <c r="B125" s="7"/>
      <c r="C125" s="7"/>
      <c r="D125" s="7"/>
      <c r="E125" s="7"/>
      <c r="F125" s="7"/>
      <c r="G125" s="8">
        <f t="shared" si="3"/>
        <v>0</v>
      </c>
    </row>
    <row r="126" spans="1:7" x14ac:dyDescent="0.3">
      <c r="A126" s="2" t="s">
        <v>126</v>
      </c>
      <c r="B126" s="7"/>
      <c r="C126" s="7"/>
      <c r="D126" s="7"/>
      <c r="E126" s="7"/>
      <c r="F126" s="8">
        <f>0</f>
        <v>0</v>
      </c>
      <c r="G126" s="8">
        <f t="shared" si="3"/>
        <v>0</v>
      </c>
    </row>
    <row r="127" spans="1:7" x14ac:dyDescent="0.3">
      <c r="A127" s="2" t="s">
        <v>127</v>
      </c>
      <c r="B127" s="7"/>
      <c r="C127" s="7"/>
      <c r="D127" s="7"/>
      <c r="E127" s="7"/>
      <c r="F127" s="8">
        <f>0</f>
        <v>0</v>
      </c>
      <c r="G127" s="8">
        <f t="shared" si="3"/>
        <v>0</v>
      </c>
    </row>
    <row r="128" spans="1:7" x14ac:dyDescent="0.3">
      <c r="A128" s="2" t="s">
        <v>128</v>
      </c>
      <c r="B128" s="7"/>
      <c r="C128" s="7"/>
      <c r="D128" s="7"/>
      <c r="E128" s="7"/>
      <c r="F128" s="8">
        <f>0</f>
        <v>0</v>
      </c>
      <c r="G128" s="8">
        <f t="shared" si="3"/>
        <v>0</v>
      </c>
    </row>
    <row r="129" spans="1:7" x14ac:dyDescent="0.3">
      <c r="A129" s="2" t="s">
        <v>129</v>
      </c>
      <c r="B129" s="7"/>
      <c r="C129" s="7"/>
      <c r="D129" s="7"/>
      <c r="E129" s="7"/>
      <c r="F129" s="8">
        <f>0</f>
        <v>0</v>
      </c>
      <c r="G129" s="8">
        <f t="shared" si="3"/>
        <v>0</v>
      </c>
    </row>
    <row r="130" spans="1:7" x14ac:dyDescent="0.3">
      <c r="A130" s="2" t="s">
        <v>130</v>
      </c>
      <c r="B130" s="7"/>
      <c r="C130" s="7"/>
      <c r="D130" s="7"/>
      <c r="E130" s="7"/>
      <c r="F130" s="8">
        <f>0</f>
        <v>0</v>
      </c>
      <c r="G130" s="8">
        <f t="shared" si="3"/>
        <v>0</v>
      </c>
    </row>
    <row r="131" spans="1:7" x14ac:dyDescent="0.3">
      <c r="A131" s="2" t="s">
        <v>131</v>
      </c>
      <c r="B131" s="7"/>
      <c r="C131" s="7"/>
      <c r="D131" s="7"/>
      <c r="E131" s="7"/>
      <c r="F131" s="8">
        <f>0</f>
        <v>0</v>
      </c>
      <c r="G131" s="8">
        <f t="shared" si="3"/>
        <v>0</v>
      </c>
    </row>
    <row r="132" spans="1:7" x14ac:dyDescent="0.3">
      <c r="A132" s="2" t="s">
        <v>132</v>
      </c>
      <c r="B132" s="7"/>
      <c r="C132" s="7"/>
      <c r="D132" s="7"/>
      <c r="E132" s="7"/>
      <c r="F132" s="8">
        <f>0</f>
        <v>0</v>
      </c>
      <c r="G132" s="8">
        <f t="shared" si="3"/>
        <v>0</v>
      </c>
    </row>
    <row r="133" spans="1:7" x14ac:dyDescent="0.3">
      <c r="A133" s="2" t="s">
        <v>133</v>
      </c>
      <c r="B133" s="7"/>
      <c r="C133" s="7"/>
      <c r="D133" s="7"/>
      <c r="E133" s="7"/>
      <c r="F133" s="8">
        <f>0</f>
        <v>0</v>
      </c>
      <c r="G133" s="8">
        <f t="shared" si="3"/>
        <v>0</v>
      </c>
    </row>
    <row r="134" spans="1:7" x14ac:dyDescent="0.3">
      <c r="A134" s="2" t="s">
        <v>134</v>
      </c>
      <c r="B134" s="7"/>
      <c r="C134" s="7"/>
      <c r="D134" s="7"/>
      <c r="E134" s="7"/>
      <c r="F134" s="8">
        <f>0</f>
        <v>0</v>
      </c>
      <c r="G134" s="8">
        <f t="shared" ref="G134:G165" si="4">((((B134)+(C134))+(D134))+(E134))+(F134)</f>
        <v>0</v>
      </c>
    </row>
    <row r="135" spans="1:7" x14ac:dyDescent="0.3">
      <c r="A135" s="2" t="s">
        <v>135</v>
      </c>
      <c r="B135" s="7"/>
      <c r="C135" s="7"/>
      <c r="D135" s="7"/>
      <c r="E135" s="7"/>
      <c r="F135" s="8">
        <f>0</f>
        <v>0</v>
      </c>
      <c r="G135" s="8">
        <f t="shared" si="4"/>
        <v>0</v>
      </c>
    </row>
    <row r="136" spans="1:7" x14ac:dyDescent="0.3">
      <c r="A136" s="2" t="s">
        <v>136</v>
      </c>
      <c r="B136" s="7"/>
      <c r="C136" s="7"/>
      <c r="D136" s="7"/>
      <c r="E136" s="7"/>
      <c r="F136" s="8">
        <f>0</f>
        <v>0</v>
      </c>
      <c r="G136" s="8">
        <f t="shared" si="4"/>
        <v>0</v>
      </c>
    </row>
    <row r="137" spans="1:7" x14ac:dyDescent="0.3">
      <c r="A137" s="2" t="s">
        <v>137</v>
      </c>
      <c r="B137" s="7"/>
      <c r="C137" s="7"/>
      <c r="D137" s="7"/>
      <c r="E137" s="7"/>
      <c r="F137" s="8">
        <f>0</f>
        <v>0</v>
      </c>
      <c r="G137" s="8">
        <f t="shared" si="4"/>
        <v>0</v>
      </c>
    </row>
    <row r="138" spans="1:7" x14ac:dyDescent="0.3">
      <c r="A138" s="2" t="s">
        <v>138</v>
      </c>
      <c r="B138" s="7"/>
      <c r="C138" s="7"/>
      <c r="D138" s="7"/>
      <c r="E138" s="7"/>
      <c r="F138" s="8">
        <f>0</f>
        <v>0</v>
      </c>
      <c r="G138" s="8">
        <f t="shared" si="4"/>
        <v>0</v>
      </c>
    </row>
    <row r="139" spans="1:7" x14ac:dyDescent="0.3">
      <c r="A139" s="2" t="s">
        <v>139</v>
      </c>
      <c r="B139" s="7"/>
      <c r="C139" s="7"/>
      <c r="D139" s="7"/>
      <c r="E139" s="7"/>
      <c r="F139" s="8">
        <f>0</f>
        <v>0</v>
      </c>
      <c r="G139" s="8">
        <f t="shared" si="4"/>
        <v>0</v>
      </c>
    </row>
    <row r="140" spans="1:7" x14ac:dyDescent="0.3">
      <c r="A140" s="2" t="s">
        <v>140</v>
      </c>
      <c r="B140" s="7"/>
      <c r="C140" s="7"/>
      <c r="D140" s="7"/>
      <c r="E140" s="7"/>
      <c r="F140" s="8">
        <f>0</f>
        <v>0</v>
      </c>
      <c r="G140" s="8">
        <f t="shared" si="4"/>
        <v>0</v>
      </c>
    </row>
    <row r="141" spans="1:7" x14ac:dyDescent="0.3">
      <c r="A141" s="2" t="s">
        <v>141</v>
      </c>
      <c r="B141" s="7"/>
      <c r="C141" s="7"/>
      <c r="D141" s="7"/>
      <c r="E141" s="7"/>
      <c r="F141" s="8">
        <f>0</f>
        <v>0</v>
      </c>
      <c r="G141" s="8">
        <f t="shared" si="4"/>
        <v>0</v>
      </c>
    </row>
    <row r="142" spans="1:7" x14ac:dyDescent="0.3">
      <c r="A142" s="2" t="s">
        <v>142</v>
      </c>
      <c r="B142" s="7"/>
      <c r="C142" s="7"/>
      <c r="D142" s="7"/>
      <c r="E142" s="7"/>
      <c r="F142" s="8">
        <f>0</f>
        <v>0</v>
      </c>
      <c r="G142" s="8">
        <f t="shared" si="4"/>
        <v>0</v>
      </c>
    </row>
    <row r="143" spans="1:7" x14ac:dyDescent="0.3">
      <c r="A143" s="2" t="s">
        <v>143</v>
      </c>
      <c r="B143" s="7"/>
      <c r="C143" s="7"/>
      <c r="D143" s="7"/>
      <c r="E143" s="7"/>
      <c r="F143" s="8">
        <f>0</f>
        <v>0</v>
      </c>
      <c r="G143" s="8">
        <f t="shared" si="4"/>
        <v>0</v>
      </c>
    </row>
    <row r="144" spans="1:7" x14ac:dyDescent="0.3">
      <c r="A144" s="2" t="s">
        <v>144</v>
      </c>
      <c r="B144" s="7"/>
      <c r="C144" s="7"/>
      <c r="D144" s="7"/>
      <c r="E144" s="7"/>
      <c r="F144" s="8">
        <f>0</f>
        <v>0</v>
      </c>
      <c r="G144" s="8">
        <f t="shared" si="4"/>
        <v>0</v>
      </c>
    </row>
    <row r="145" spans="1:7" x14ac:dyDescent="0.3">
      <c r="A145" s="2" t="s">
        <v>145</v>
      </c>
      <c r="B145" s="7"/>
      <c r="C145" s="7"/>
      <c r="D145" s="7"/>
      <c r="E145" s="7"/>
      <c r="F145" s="8">
        <f>0</f>
        <v>0</v>
      </c>
      <c r="G145" s="8">
        <f t="shared" si="4"/>
        <v>0</v>
      </c>
    </row>
    <row r="146" spans="1:7" x14ac:dyDescent="0.3">
      <c r="A146" s="2" t="s">
        <v>146</v>
      </c>
      <c r="B146" s="7"/>
      <c r="C146" s="7"/>
      <c r="D146" s="7"/>
      <c r="E146" s="7"/>
      <c r="F146" s="8">
        <f>0</f>
        <v>0</v>
      </c>
      <c r="G146" s="8">
        <f t="shared" si="4"/>
        <v>0</v>
      </c>
    </row>
    <row r="147" spans="1:7" x14ac:dyDescent="0.3">
      <c r="A147" s="2" t="s">
        <v>147</v>
      </c>
      <c r="B147" s="7"/>
      <c r="C147" s="7"/>
      <c r="D147" s="7"/>
      <c r="E147" s="7"/>
      <c r="F147" s="8">
        <f>0</f>
        <v>0</v>
      </c>
      <c r="G147" s="8">
        <f t="shared" si="4"/>
        <v>0</v>
      </c>
    </row>
    <row r="148" spans="1:7" x14ac:dyDescent="0.3">
      <c r="A148" s="2" t="s">
        <v>148</v>
      </c>
      <c r="B148" s="7"/>
      <c r="C148" s="7"/>
      <c r="D148" s="7"/>
      <c r="E148" s="7"/>
      <c r="F148" s="8">
        <f>0</f>
        <v>0</v>
      </c>
      <c r="G148" s="8">
        <f t="shared" si="4"/>
        <v>0</v>
      </c>
    </row>
    <row r="149" spans="1:7" x14ac:dyDescent="0.3">
      <c r="A149" s="2" t="s">
        <v>149</v>
      </c>
      <c r="B149" s="7"/>
      <c r="C149" s="7"/>
      <c r="D149" s="7"/>
      <c r="E149" s="7"/>
      <c r="F149" s="8">
        <f>0</f>
        <v>0</v>
      </c>
      <c r="G149" s="8">
        <f t="shared" si="4"/>
        <v>0</v>
      </c>
    </row>
    <row r="150" spans="1:7" x14ac:dyDescent="0.3">
      <c r="A150" s="2" t="s">
        <v>150</v>
      </c>
      <c r="B150" s="7"/>
      <c r="C150" s="7"/>
      <c r="D150" s="7"/>
      <c r="E150" s="7"/>
      <c r="F150" s="8">
        <f>0</f>
        <v>0</v>
      </c>
      <c r="G150" s="8">
        <f t="shared" si="4"/>
        <v>0</v>
      </c>
    </row>
    <row r="151" spans="1:7" x14ac:dyDescent="0.3">
      <c r="A151" s="2" t="s">
        <v>151</v>
      </c>
      <c r="B151" s="7"/>
      <c r="C151" s="7"/>
      <c r="D151" s="7"/>
      <c r="E151" s="7"/>
      <c r="F151" s="8">
        <f>0</f>
        <v>0</v>
      </c>
      <c r="G151" s="8">
        <f t="shared" si="4"/>
        <v>0</v>
      </c>
    </row>
    <row r="152" spans="1:7" x14ac:dyDescent="0.3">
      <c r="A152" s="2" t="s">
        <v>152</v>
      </c>
      <c r="B152" s="7"/>
      <c r="C152" s="7"/>
      <c r="D152" s="7"/>
      <c r="E152" s="7"/>
      <c r="F152" s="8">
        <f>0</f>
        <v>0</v>
      </c>
      <c r="G152" s="8">
        <f t="shared" si="4"/>
        <v>0</v>
      </c>
    </row>
    <row r="153" spans="1:7" x14ac:dyDescent="0.3">
      <c r="A153" s="2" t="s">
        <v>153</v>
      </c>
      <c r="B153" s="7"/>
      <c r="C153" s="7"/>
      <c r="D153" s="7"/>
      <c r="E153" s="7"/>
      <c r="F153" s="8">
        <f>0</f>
        <v>0</v>
      </c>
      <c r="G153" s="8">
        <f t="shared" si="4"/>
        <v>0</v>
      </c>
    </row>
    <row r="154" spans="1:7" x14ac:dyDescent="0.3">
      <c r="A154" s="2" t="s">
        <v>154</v>
      </c>
      <c r="B154" s="7"/>
      <c r="C154" s="7"/>
      <c r="D154" s="7"/>
      <c r="E154" s="7"/>
      <c r="F154" s="8">
        <f>0</f>
        <v>0</v>
      </c>
      <c r="G154" s="8">
        <f t="shared" si="4"/>
        <v>0</v>
      </c>
    </row>
    <row r="155" spans="1:7" x14ac:dyDescent="0.3">
      <c r="A155" s="2" t="s">
        <v>155</v>
      </c>
      <c r="B155" s="7"/>
      <c r="C155" s="7"/>
      <c r="D155" s="7"/>
      <c r="E155" s="7"/>
      <c r="F155" s="8">
        <f>0</f>
        <v>0</v>
      </c>
      <c r="G155" s="8">
        <f t="shared" si="4"/>
        <v>0</v>
      </c>
    </row>
    <row r="156" spans="1:7" x14ac:dyDescent="0.3">
      <c r="A156" s="2" t="s">
        <v>156</v>
      </c>
      <c r="B156" s="7"/>
      <c r="C156" s="7"/>
      <c r="D156" s="7"/>
      <c r="E156" s="7"/>
      <c r="F156" s="8">
        <f>0</f>
        <v>0</v>
      </c>
      <c r="G156" s="8">
        <f t="shared" si="4"/>
        <v>0</v>
      </c>
    </row>
    <row r="157" spans="1:7" x14ac:dyDescent="0.3">
      <c r="A157" s="2" t="s">
        <v>157</v>
      </c>
      <c r="B157" s="7"/>
      <c r="C157" s="7"/>
      <c r="D157" s="7"/>
      <c r="E157" s="7"/>
      <c r="F157" s="8">
        <f>0</f>
        <v>0</v>
      </c>
      <c r="G157" s="8">
        <f t="shared" si="4"/>
        <v>0</v>
      </c>
    </row>
    <row r="158" spans="1:7" x14ac:dyDescent="0.3">
      <c r="A158" s="2" t="s">
        <v>158</v>
      </c>
      <c r="B158" s="7"/>
      <c r="C158" s="7"/>
      <c r="D158" s="7"/>
      <c r="E158" s="7"/>
      <c r="F158" s="8">
        <f>0</f>
        <v>0</v>
      </c>
      <c r="G158" s="8">
        <f t="shared" si="4"/>
        <v>0</v>
      </c>
    </row>
    <row r="159" spans="1:7" x14ac:dyDescent="0.3">
      <c r="A159" s="2" t="s">
        <v>159</v>
      </c>
      <c r="B159" s="7"/>
      <c r="C159" s="7"/>
      <c r="D159" s="7"/>
      <c r="E159" s="7"/>
      <c r="F159" s="8">
        <f>0</f>
        <v>0</v>
      </c>
      <c r="G159" s="8">
        <f t="shared" si="4"/>
        <v>0</v>
      </c>
    </row>
    <row r="160" spans="1:7" x14ac:dyDescent="0.3">
      <c r="A160" s="2" t="s">
        <v>160</v>
      </c>
      <c r="B160" s="7"/>
      <c r="C160" s="7"/>
      <c r="D160" s="7"/>
      <c r="E160" s="7"/>
      <c r="F160" s="8">
        <f>0</f>
        <v>0</v>
      </c>
      <c r="G160" s="8">
        <f t="shared" si="4"/>
        <v>0</v>
      </c>
    </row>
    <row r="161" spans="1:7" x14ac:dyDescent="0.3">
      <c r="A161" s="2" t="s">
        <v>161</v>
      </c>
      <c r="B161" s="7"/>
      <c r="C161" s="7"/>
      <c r="D161" s="7"/>
      <c r="E161" s="7"/>
      <c r="F161" s="8">
        <f>0</f>
        <v>0</v>
      </c>
      <c r="G161" s="8">
        <f t="shared" si="4"/>
        <v>0</v>
      </c>
    </row>
    <row r="162" spans="1:7" x14ac:dyDescent="0.3">
      <c r="A162" s="2" t="s">
        <v>162</v>
      </c>
      <c r="B162" s="7"/>
      <c r="C162" s="7"/>
      <c r="D162" s="7"/>
      <c r="E162" s="7"/>
      <c r="F162" s="8">
        <f>0</f>
        <v>0</v>
      </c>
      <c r="G162" s="8">
        <f t="shared" si="4"/>
        <v>0</v>
      </c>
    </row>
    <row r="163" spans="1:7" x14ac:dyDescent="0.3">
      <c r="A163" s="2" t="s">
        <v>163</v>
      </c>
      <c r="B163" s="7"/>
      <c r="C163" s="7"/>
      <c r="D163" s="7"/>
      <c r="E163" s="7"/>
      <c r="F163" s="8">
        <f>0</f>
        <v>0</v>
      </c>
      <c r="G163" s="8">
        <f t="shared" si="4"/>
        <v>0</v>
      </c>
    </row>
    <row r="164" spans="1:7" x14ac:dyDescent="0.3">
      <c r="A164" s="2" t="s">
        <v>164</v>
      </c>
      <c r="B164" s="7"/>
      <c r="C164" s="7"/>
      <c r="D164" s="7"/>
      <c r="E164" s="7"/>
      <c r="F164" s="8">
        <f>0</f>
        <v>0</v>
      </c>
      <c r="G164" s="8">
        <f t="shared" si="4"/>
        <v>0</v>
      </c>
    </row>
    <row r="165" spans="1:7" x14ac:dyDescent="0.3">
      <c r="A165" s="2" t="s">
        <v>165</v>
      </c>
      <c r="B165" s="7"/>
      <c r="C165" s="7"/>
      <c r="D165" s="7"/>
      <c r="E165" s="7"/>
      <c r="F165" s="8">
        <f>0</f>
        <v>0</v>
      </c>
      <c r="G165" s="8">
        <f t="shared" si="4"/>
        <v>0</v>
      </c>
    </row>
    <row r="166" spans="1:7" x14ac:dyDescent="0.3">
      <c r="A166" s="2" t="s">
        <v>166</v>
      </c>
      <c r="B166" s="7"/>
      <c r="C166" s="7"/>
      <c r="D166" s="7"/>
      <c r="E166" s="7"/>
      <c r="F166" s="8">
        <f>0</f>
        <v>0</v>
      </c>
      <c r="G166" s="8">
        <f t="shared" ref="G166:G169" si="5">((((B166)+(C166))+(D166))+(E166))+(F166)</f>
        <v>0</v>
      </c>
    </row>
    <row r="167" spans="1:7" x14ac:dyDescent="0.3">
      <c r="A167" s="2" t="s">
        <v>167</v>
      </c>
      <c r="B167" s="7"/>
      <c r="C167" s="7"/>
      <c r="D167" s="7"/>
      <c r="E167" s="7"/>
      <c r="F167" s="8">
        <f>0</f>
        <v>0</v>
      </c>
      <c r="G167" s="8">
        <f t="shared" si="5"/>
        <v>0</v>
      </c>
    </row>
    <row r="168" spans="1:7" x14ac:dyDescent="0.3">
      <c r="A168" s="2" t="s">
        <v>168</v>
      </c>
      <c r="B168" s="9">
        <f>((((((((((((((((((((((((((((((((((((((((((B125)+(B126))+(B127))+(B128))+(B129))+(B130))+(B131))+(B132))+(B133))+(B134))+(B135))+(B136))+(B137))+(B138))+(B139))+(B140))+(B141))+(B142))+(B143))+(B144))+(B145))+(B146))+(B147))+(B148))+(B149))+(B150))+(B151))+(B152))+(B153))+(B154))+(B155))+(B156))+(B157))+(B158))+(B159))+(B160))+(B161))+(B162))+(B163))+(B164))+(B165))+(B166))+(B167)</f>
        <v>0</v>
      </c>
      <c r="C168" s="9">
        <f>((((((((((((((((((((((((((((((((((((((((((C125)+(C126))+(C127))+(C128))+(C129))+(C130))+(C131))+(C132))+(C133))+(C134))+(C135))+(C136))+(C137))+(C138))+(C139))+(C140))+(C141))+(C142))+(C143))+(C144))+(C145))+(C146))+(C147))+(C148))+(C149))+(C150))+(C151))+(C152))+(C153))+(C154))+(C155))+(C156))+(C157))+(C158))+(C159))+(C160))+(C161))+(C162))+(C163))+(C164))+(C165))+(C166))+(C167)</f>
        <v>0</v>
      </c>
      <c r="D168" s="9">
        <f>((((((((((((((((((((((((((((((((((((((((((D125)+(D126))+(D127))+(D128))+(D129))+(D130))+(D131))+(D132))+(D133))+(D134))+(D135))+(D136))+(D137))+(D138))+(D139))+(D140))+(D141))+(D142))+(D143))+(D144))+(D145))+(D146))+(D147))+(D148))+(D149))+(D150))+(D151))+(D152))+(D153))+(D154))+(D155))+(D156))+(D157))+(D158))+(D159))+(D160))+(D161))+(D162))+(D163))+(D164))+(D165))+(D166))+(D167)</f>
        <v>0</v>
      </c>
      <c r="E168" s="9">
        <f>((((((((((((((((((((((((((((((((((((((((((E125)+(E126))+(E127))+(E128))+(E129))+(E130))+(E131))+(E132))+(E133))+(E134))+(E135))+(E136))+(E137))+(E138))+(E139))+(E140))+(E141))+(E142))+(E143))+(E144))+(E145))+(E146))+(E147))+(E148))+(E149))+(E150))+(E151))+(E152))+(E153))+(E154))+(E155))+(E156))+(E157))+(E158))+(E159))+(E160))+(E161))+(E162))+(E163))+(E164))+(E165))+(E166))+(E167)</f>
        <v>0</v>
      </c>
      <c r="F168" s="9">
        <f>((((((((((((((((((((((((((((((((((((((((((F125)+(F126))+(F127))+(F128))+(F129))+(F130))+(F131))+(F132))+(F133))+(F134))+(F135))+(F136))+(F137))+(F138))+(F139))+(F140))+(F141))+(F142))+(F143))+(F144))+(F145))+(F146))+(F147))+(F148))+(F149))+(F150))+(F151))+(F152))+(F153))+(F154))+(F155))+(F156))+(F157))+(F158))+(F159))+(F160))+(F161))+(F162))+(F163))+(F164))+(F165))+(F166))+(F167)</f>
        <v>0</v>
      </c>
      <c r="G168" s="9">
        <f t="shared" si="5"/>
        <v>0</v>
      </c>
    </row>
    <row r="169" spans="1:7" x14ac:dyDescent="0.3">
      <c r="A169" s="2" t="s">
        <v>169</v>
      </c>
      <c r="B169" s="10">
        <f>((((((((((((((((((((((((((((((((((B6)+(B7))+(B10))+(B13))+(B14))+(B21))+(B22))+(B64))+(B65))+(B68))+(B69))+(B70))+(B71))+(B74))+(B75))+(B76))+(B77))+(B80))+(B81))+(B101))+(B102))+(B103))+(B104))+(B105))+(B106))+(B107))+(B110))+(B111))+(B114))+(B115))+(B118))+(B119))+(B120))+(B124))+(B168)</f>
        <v>615275.52000000002</v>
      </c>
      <c r="C169" s="10">
        <f>((((((((((((((((((((((((((((((((((C6)+(C7))+(C10))+(C13))+(C14))+(C21))+(C22))+(C64))+(C65))+(C68))+(C69))+(C70))+(C71))+(C74))+(C75))+(C76))+(C77))+(C80))+(C81))+(C101))+(C102))+(C103))+(C104))+(C105))+(C106))+(C107))+(C110))+(C111))+(C114))+(C115))+(C118))+(C119))+(C120))+(C124))+(C168)</f>
        <v>-202315.28</v>
      </c>
      <c r="D169" s="10">
        <f>((((((((((((((((((((((((((((((((((D6)+(D7))+(D10))+(D13))+(D14))+(D21))+(D22))+(D64))+(D65))+(D68))+(D69))+(D70))+(D71))+(D74))+(D75))+(D76))+(D77))+(D80))+(D81))+(D101))+(D102))+(D103))+(D104))+(D105))+(D106))+(D107))+(D110))+(D111))+(D114))+(D115))+(D118))+(D119))+(D120))+(D124))+(D168)</f>
        <v>34886.379999999997</v>
      </c>
      <c r="E169" s="10">
        <f>((((((((((((((((((((((((((((((((((E6)+(E7))+(E10))+(E13))+(E14))+(E21))+(E22))+(E64))+(E65))+(E68))+(E69))+(E70))+(E71))+(E74))+(E75))+(E76))+(E77))+(E80))+(E81))+(E101))+(E102))+(E103))+(E104))+(E105))+(E106))+(E107))+(E110))+(E111))+(E114))+(E115))+(E118))+(E119))+(E120))+(E124))+(E168)</f>
        <v>141258.34999999998</v>
      </c>
      <c r="F169" s="10">
        <f>((((((((((((((((((((((((((((((((((F6)+(F7))+(F10))+(F13))+(F14))+(F21))+(F22))+(F64))+(F65))+(F68))+(F69))+(F70))+(F71))+(F74))+(F75))+(F76))+(F77))+(F80))+(F81))+(F101))+(F102))+(F103))+(F104))+(F105))+(F106))+(F107))+(F110))+(F111))+(F114))+(F115))+(F118))+(F119))+(F120))+(F124))+(F168)</f>
        <v>320045</v>
      </c>
      <c r="G169" s="10">
        <f t="shared" si="5"/>
        <v>909149.97</v>
      </c>
    </row>
    <row r="170" spans="1:7" x14ac:dyDescent="0.3">
      <c r="A170" s="2"/>
      <c r="B170" s="7"/>
      <c r="C170" s="7"/>
      <c r="D170" s="7"/>
      <c r="E170" s="7"/>
      <c r="F170" s="7"/>
      <c r="G170" s="7"/>
    </row>
  </sheetData>
  <mergeCells count="3">
    <mergeCell ref="A1:G1"/>
    <mergeCell ref="A2:G2"/>
    <mergeCell ref="A3:G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016063A7375EE4FAB71B8B2FBF3F1CD" ma:contentTypeVersion="13" ma:contentTypeDescription="Create a new document." ma:contentTypeScope="" ma:versionID="0b36ed126124155f715566f2e5e9ee14">
  <xsd:schema xmlns:xsd="http://www.w3.org/2001/XMLSchema" xmlns:xs="http://www.w3.org/2001/XMLSchema" xmlns:p="http://schemas.microsoft.com/office/2006/metadata/properties" xmlns:ns2="2aaa8d0d-9413-49bb-916d-6d727b9c8941" xmlns:ns3="b494f2d0-e4ad-4480-abad-e656524d5942" targetNamespace="http://schemas.microsoft.com/office/2006/metadata/properties" ma:root="true" ma:fieldsID="97cc6cdfc68ca6d0cb555b8fd61c0e0a" ns2:_="" ns3:_="">
    <xsd:import namespace="2aaa8d0d-9413-49bb-916d-6d727b9c8941"/>
    <xsd:import namespace="b494f2d0-e4ad-4480-abad-e656524d594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aa8d0d-9413-49bb-916d-6d727b9c89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94f2d0-e4ad-4480-abad-e656524d5942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65A4F9B-29A4-43E7-97E7-30F1BE74FBDA}"/>
</file>

<file path=customXml/itemProps2.xml><?xml version="1.0" encoding="utf-8"?>
<ds:datastoreItem xmlns:ds="http://schemas.openxmlformats.org/officeDocument/2006/customXml" ds:itemID="{2BD07D6C-A9AB-4A8C-BB15-2A8862BB17DD}"/>
</file>

<file path=customXml/itemProps3.xml><?xml version="1.0" encoding="utf-8"?>
<ds:datastoreItem xmlns:ds="http://schemas.openxmlformats.org/officeDocument/2006/customXml" ds:itemID="{11CEA9CB-A56D-4779-8301-DB9EAC891F2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 R Aging 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Lisa Brooks</cp:lastModifiedBy>
  <dcterms:created xsi:type="dcterms:W3CDTF">2024-06-18T18:58:15Z</dcterms:created>
  <dcterms:modified xsi:type="dcterms:W3CDTF">2024-06-18T18:59:37Z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0x0101006016063A7375EE4FAB71B8B2FBF3F1CD</vt:lpwstr>
  </property>
</Properties>
</file>